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 firstSheet="1" activeTab="6"/>
  </bookViews>
  <sheets>
    <sheet name="ECOMF PCTJ" sheetId="2" r:id="rId1"/>
    <sheet name="val max ctrc" sheetId="3" r:id="rId2"/>
    <sheet name="alocare cf pctje" sheetId="5" r:id="rId3"/>
    <sheet name="ALOCARE IUL-DEC2023 CF.ANEXA18" sheetId="7" r:id="rId4"/>
    <sheet name="TOTAL ECOMF SITE" sheetId="6" r:id="rId5"/>
    <sheet name="PONDERE IULIE-DEC 2023" sheetId="11" r:id="rId6"/>
    <sheet name="TOTAL ECOMF" sheetId="12" r:id="rId7"/>
  </sheets>
  <definedNames>
    <definedName name="_xlnm._FilterDatabase" localSheetId="2" hidden="1">'alocare cf pctje'!$D$7:$M$32</definedName>
    <definedName name="_xlnm._FilterDatabase" localSheetId="3" hidden="1">'ALOCARE IUL-DEC2023 CF.ANEXA18'!$A$7:$WVI$40</definedName>
    <definedName name="_xlnm.Print_Titles" localSheetId="6">'TOTAL ECOMF'!$A:$C,'TOTAL ECOMF'!$9:$9</definedName>
    <definedName name="_xlnm.Print_Titles" localSheetId="4">'TOTAL ECOMF SITE'!$A:$C,'TOTAL ECOMF SITE'!$9:$9</definedName>
  </definedNames>
  <calcPr calcId="125725"/>
</workbook>
</file>

<file path=xl/calcChain.xml><?xml version="1.0" encoding="utf-8"?>
<calcChain xmlns="http://schemas.openxmlformats.org/spreadsheetml/2006/main">
  <c r="D35" i="12"/>
  <c r="F35"/>
  <c r="E35"/>
  <c r="T16"/>
  <c r="P16"/>
  <c r="L11"/>
  <c r="L12"/>
  <c r="L13"/>
  <c r="L14"/>
  <c r="L16"/>
  <c r="L33"/>
  <c r="K11"/>
  <c r="K12"/>
  <c r="K13"/>
  <c r="K14"/>
  <c r="K15"/>
  <c r="L15" s="1"/>
  <c r="K16"/>
  <c r="K17"/>
  <c r="L17" s="1"/>
  <c r="K18"/>
  <c r="K19"/>
  <c r="K20"/>
  <c r="K21"/>
  <c r="L21" s="1"/>
  <c r="K22"/>
  <c r="K23"/>
  <c r="K24"/>
  <c r="K25"/>
  <c r="L25" s="1"/>
  <c r="V25" s="1"/>
  <c r="K26"/>
  <c r="K27"/>
  <c r="K28"/>
  <c r="K29"/>
  <c r="L29" s="1"/>
  <c r="V29" s="1"/>
  <c r="K30"/>
  <c r="K31"/>
  <c r="K32"/>
  <c r="K33"/>
  <c r="K34"/>
  <c r="K10"/>
  <c r="G11"/>
  <c r="G12"/>
  <c r="G13"/>
  <c r="G14"/>
  <c r="G15"/>
  <c r="G16"/>
  <c r="G17"/>
  <c r="G18"/>
  <c r="L18" s="1"/>
  <c r="G19"/>
  <c r="G20"/>
  <c r="L20" s="1"/>
  <c r="G21"/>
  <c r="G22"/>
  <c r="L22" s="1"/>
  <c r="V22" s="1"/>
  <c r="G23"/>
  <c r="G24"/>
  <c r="L24" s="1"/>
  <c r="V24" s="1"/>
  <c r="G25"/>
  <c r="G26"/>
  <c r="L26" s="1"/>
  <c r="V26" s="1"/>
  <c r="G27"/>
  <c r="G28"/>
  <c r="L28" s="1"/>
  <c r="V28" s="1"/>
  <c r="G29"/>
  <c r="G30"/>
  <c r="L30" s="1"/>
  <c r="V30" s="1"/>
  <c r="G31"/>
  <c r="G32"/>
  <c r="L32" s="1"/>
  <c r="V32" s="1"/>
  <c r="G33"/>
  <c r="G34"/>
  <c r="G10"/>
  <c r="U11"/>
  <c r="U12"/>
  <c r="U13"/>
  <c r="U14"/>
  <c r="U15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10"/>
  <c r="T11"/>
  <c r="T12"/>
  <c r="T13"/>
  <c r="T14"/>
  <c r="T15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10"/>
  <c r="P11"/>
  <c r="P12"/>
  <c r="P13"/>
  <c r="P14"/>
  <c r="P15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U16" l="1"/>
  <c r="V16" s="1"/>
  <c r="L34"/>
  <c r="L31"/>
  <c r="V31" s="1"/>
  <c r="L27"/>
  <c r="V27" s="1"/>
  <c r="L23"/>
  <c r="V23" s="1"/>
  <c r="L19"/>
  <c r="E8" i="5"/>
  <c r="D57"/>
  <c r="D56"/>
  <c r="D55"/>
  <c r="Z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V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U17"/>
  <c r="R8"/>
  <c r="T17"/>
  <c r="P17"/>
  <c r="Q17"/>
  <c r="N8"/>
  <c r="J8"/>
  <c r="M17"/>
  <c r="M9"/>
  <c r="M10"/>
  <c r="M11"/>
  <c r="M12"/>
  <c r="M13"/>
  <c r="M14"/>
  <c r="M15"/>
  <c r="M16"/>
  <c r="M18"/>
  <c r="M19"/>
  <c r="M20"/>
  <c r="M21"/>
  <c r="M22"/>
  <c r="M23"/>
  <c r="M24"/>
  <c r="M25"/>
  <c r="M26"/>
  <c r="M27"/>
  <c r="M28"/>
  <c r="M29"/>
  <c r="M30"/>
  <c r="M31"/>
  <c r="F8"/>
  <c r="I17"/>
  <c r="H17"/>
  <c r="I18"/>
  <c r="I19"/>
  <c r="I20"/>
  <c r="I21"/>
  <c r="I22"/>
  <c r="I23"/>
  <c r="I24"/>
  <c r="I25"/>
  <c r="I26"/>
  <c r="I27"/>
  <c r="I28"/>
  <c r="I29"/>
  <c r="I30"/>
  <c r="I31"/>
  <c r="I9"/>
  <c r="I10"/>
  <c r="I11"/>
  <c r="I12"/>
  <c r="I13"/>
  <c r="I14"/>
  <c r="I15"/>
  <c r="I16"/>
  <c r="D44"/>
  <c r="H3" i="11"/>
  <c r="H2"/>
  <c r="I34" i="6" l="1"/>
  <c r="H34"/>
  <c r="G34"/>
  <c r="F34"/>
  <c r="E34"/>
  <c r="D34"/>
  <c r="F13" i="7"/>
  <c r="F17"/>
  <c r="F26"/>
  <c r="F27"/>
  <c r="F28"/>
  <c r="F29"/>
  <c r="E13"/>
  <c r="E17"/>
  <c r="E26"/>
  <c r="E27"/>
  <c r="E28"/>
  <c r="E29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8"/>
  <c r="AB32" i="5"/>
  <c r="AA32"/>
  <c r="X32"/>
  <c r="W32"/>
  <c r="T32"/>
  <c r="S32"/>
  <c r="P32"/>
  <c r="D54" s="1"/>
  <c r="O32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8"/>
  <c r="D49"/>
  <c r="D48"/>
  <c r="D47"/>
  <c r="D46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8"/>
  <c r="R31" i="3"/>
  <c r="Q31"/>
  <c r="P31"/>
  <c r="O31"/>
  <c r="N31"/>
  <c r="M31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7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8"/>
  <c r="M7"/>
  <c r="Z9" i="5" l="1"/>
  <c r="AC9" s="1"/>
  <c r="J9" i="7" s="1"/>
  <c r="Z13" i="5"/>
  <c r="AC13" s="1"/>
  <c r="J13" i="7" s="1"/>
  <c r="Z17" i="5"/>
  <c r="AC17" s="1"/>
  <c r="J17" i="7" s="1"/>
  <c r="Z21" i="5"/>
  <c r="AC21" s="1"/>
  <c r="J21" i="7" s="1"/>
  <c r="Z25" i="5"/>
  <c r="AC25" s="1"/>
  <c r="J25" i="7" s="1"/>
  <c r="Z29" i="5"/>
  <c r="AC29" s="1"/>
  <c r="J29" i="7" s="1"/>
  <c r="Z12" i="5"/>
  <c r="AC12" s="1"/>
  <c r="J12" i="7" s="1"/>
  <c r="Z16" i="5"/>
  <c r="AC16" s="1"/>
  <c r="J16" i="7" s="1"/>
  <c r="Z20" i="5"/>
  <c r="AC20" s="1"/>
  <c r="J20" i="7" s="1"/>
  <c r="Z24" i="5"/>
  <c r="AC24" s="1"/>
  <c r="J24" i="7" s="1"/>
  <c r="Z28" i="5"/>
  <c r="AC28" s="1"/>
  <c r="J28" i="7" s="1"/>
  <c r="Z22" i="5"/>
  <c r="AC22" s="1"/>
  <c r="J22" i="7" s="1"/>
  <c r="Z30" i="5"/>
  <c r="AC30" s="1"/>
  <c r="J30" i="7" s="1"/>
  <c r="Z11" i="5"/>
  <c r="AC11" s="1"/>
  <c r="J11" i="7" s="1"/>
  <c r="Z15" i="5"/>
  <c r="AC15" s="1"/>
  <c r="J15" i="7" s="1"/>
  <c r="Z19" i="5"/>
  <c r="AC19" s="1"/>
  <c r="J19" i="7" s="1"/>
  <c r="Z23" i="5"/>
  <c r="AC23" s="1"/>
  <c r="J23" i="7" s="1"/>
  <c r="Z27" i="5"/>
  <c r="AC27" s="1"/>
  <c r="J27" i="7" s="1"/>
  <c r="Z31" i="5"/>
  <c r="AC31" s="1"/>
  <c r="J31" i="7" s="1"/>
  <c r="Z10" i="5"/>
  <c r="AC10" s="1"/>
  <c r="J10" i="7" s="1"/>
  <c r="Z14" i="5"/>
  <c r="AC14" s="1"/>
  <c r="J14" i="7" s="1"/>
  <c r="Z18" i="5"/>
  <c r="AC18" s="1"/>
  <c r="J18" i="7" s="1"/>
  <c r="Z26" i="5"/>
  <c r="AC26" s="1"/>
  <c r="J26" i="7" s="1"/>
  <c r="V9" i="5"/>
  <c r="I9" i="7" s="1"/>
  <c r="V13" i="5"/>
  <c r="I13" i="7" s="1"/>
  <c r="V17" i="5"/>
  <c r="I17" i="7" s="1"/>
  <c r="V21" i="5"/>
  <c r="I21" i="7" s="1"/>
  <c r="V25" i="5"/>
  <c r="I25" i="7" s="1"/>
  <c r="V29" i="5"/>
  <c r="I29" i="7" s="1"/>
  <c r="V12" i="5"/>
  <c r="I12" i="7" s="1"/>
  <c r="V16" i="5"/>
  <c r="I16" i="7" s="1"/>
  <c r="V20" i="5"/>
  <c r="I20" i="7" s="1"/>
  <c r="V24" i="5"/>
  <c r="I24" i="7" s="1"/>
  <c r="V28" i="5"/>
  <c r="I28" i="7" s="1"/>
  <c r="V11" i="5"/>
  <c r="I11" i="7" s="1"/>
  <c r="V15" i="5"/>
  <c r="I15" i="7" s="1"/>
  <c r="V19" i="5"/>
  <c r="I19" i="7" s="1"/>
  <c r="V23" i="5"/>
  <c r="I23" i="7" s="1"/>
  <c r="V27" i="5"/>
  <c r="I27" i="7" s="1"/>
  <c r="V31" i="5"/>
  <c r="I31" i="7" s="1"/>
  <c r="V10" i="5"/>
  <c r="I10" i="7" s="1"/>
  <c r="V14" i="5"/>
  <c r="I14" i="7" s="1"/>
  <c r="V18" i="5"/>
  <c r="I18" i="7" s="1"/>
  <c r="V22" i="5"/>
  <c r="I22" i="7" s="1"/>
  <c r="V26" i="5"/>
  <c r="I26" i="7" s="1"/>
  <c r="V30" i="5"/>
  <c r="I30" i="7" s="1"/>
  <c r="R9" i="5"/>
  <c r="U9" s="1"/>
  <c r="H9" i="7" s="1"/>
  <c r="R13" i="5"/>
  <c r="U13" s="1"/>
  <c r="H13" i="7" s="1"/>
  <c r="R17" i="5"/>
  <c r="H17" i="7" s="1"/>
  <c r="R21" i="5"/>
  <c r="U21" s="1"/>
  <c r="H21" i="7" s="1"/>
  <c r="R25" i="5"/>
  <c r="U25" s="1"/>
  <c r="H25" i="7" s="1"/>
  <c r="R29" i="5"/>
  <c r="U29" s="1"/>
  <c r="H29" i="7" s="1"/>
  <c r="R12" i="5"/>
  <c r="U12" s="1"/>
  <c r="H12" i="7" s="1"/>
  <c r="R16" i="5"/>
  <c r="U16" s="1"/>
  <c r="H16" i="7" s="1"/>
  <c r="R20" i="5"/>
  <c r="U20" s="1"/>
  <c r="H20" i="7" s="1"/>
  <c r="R24" i="5"/>
  <c r="U24" s="1"/>
  <c r="H24" i="7" s="1"/>
  <c r="R28" i="5"/>
  <c r="U28" s="1"/>
  <c r="H28" i="7" s="1"/>
  <c r="R11" i="5"/>
  <c r="U11" s="1"/>
  <c r="H11" i="7" s="1"/>
  <c r="R15" i="5"/>
  <c r="U15" s="1"/>
  <c r="H15" i="7" s="1"/>
  <c r="R19" i="5"/>
  <c r="U19" s="1"/>
  <c r="H19" i="7" s="1"/>
  <c r="R23" i="5"/>
  <c r="U23" s="1"/>
  <c r="H23" i="7" s="1"/>
  <c r="R27" i="5"/>
  <c r="U27" s="1"/>
  <c r="H27" i="7" s="1"/>
  <c r="R31" i="5"/>
  <c r="U31" s="1"/>
  <c r="H31" i="7" s="1"/>
  <c r="R10" i="5"/>
  <c r="U10" s="1"/>
  <c r="H10" i="7" s="1"/>
  <c r="R14" i="5"/>
  <c r="U14" s="1"/>
  <c r="H14" i="7" s="1"/>
  <c r="R18" i="5"/>
  <c r="U18" s="1"/>
  <c r="H18" i="7" s="1"/>
  <c r="R22" i="5"/>
  <c r="U22" s="1"/>
  <c r="H22" i="7" s="1"/>
  <c r="R26" i="5"/>
  <c r="U26" s="1"/>
  <c r="H26" i="7" s="1"/>
  <c r="R30" i="5"/>
  <c r="U30" s="1"/>
  <c r="H30" i="7" s="1"/>
  <c r="N10" i="5"/>
  <c r="Q10" s="1"/>
  <c r="G10" i="7" s="1"/>
  <c r="N14" i="5"/>
  <c r="Q14" s="1"/>
  <c r="G14" i="7" s="1"/>
  <c r="N18" i="5"/>
  <c r="Q18" s="1"/>
  <c r="G18" i="7" s="1"/>
  <c r="N22" i="5"/>
  <c r="Q22" s="1"/>
  <c r="G22" i="7" s="1"/>
  <c r="N26" i="5"/>
  <c r="Q26" s="1"/>
  <c r="G26" i="7" s="1"/>
  <c r="N30" i="5"/>
  <c r="Q30" s="1"/>
  <c r="G30" i="7" s="1"/>
  <c r="N9" i="5"/>
  <c r="Q9" s="1"/>
  <c r="G9" i="7" s="1"/>
  <c r="N13" i="5"/>
  <c r="Q13" s="1"/>
  <c r="G13" i="7" s="1"/>
  <c r="N17" i="5"/>
  <c r="G17" i="7" s="1"/>
  <c r="N21" i="5"/>
  <c r="Q21" s="1"/>
  <c r="G21" i="7" s="1"/>
  <c r="N25" i="5"/>
  <c r="Q25" s="1"/>
  <c r="G25" i="7" s="1"/>
  <c r="N29" i="5"/>
  <c r="Q29" s="1"/>
  <c r="G29" i="7" s="1"/>
  <c r="N12" i="5"/>
  <c r="Q12" s="1"/>
  <c r="G12" i="7" s="1"/>
  <c r="N16" i="5"/>
  <c r="Q16" s="1"/>
  <c r="G16" i="7" s="1"/>
  <c r="N20" i="5"/>
  <c r="Q20" s="1"/>
  <c r="G20" i="7" s="1"/>
  <c r="N24" i="5"/>
  <c r="Q24" s="1"/>
  <c r="G24" i="7" s="1"/>
  <c r="N28" i="5"/>
  <c r="Q28" s="1"/>
  <c r="G28" i="7" s="1"/>
  <c r="N11" i="5"/>
  <c r="Q11" s="1"/>
  <c r="G11" i="7" s="1"/>
  <c r="N15" i="5"/>
  <c r="Q15" s="1"/>
  <c r="G15" i="7" s="1"/>
  <c r="N19" i="5"/>
  <c r="Q19" s="1"/>
  <c r="G19" i="7" s="1"/>
  <c r="N23" i="5"/>
  <c r="Q23" s="1"/>
  <c r="G23" i="7" s="1"/>
  <c r="N27" i="5"/>
  <c r="Q27" s="1"/>
  <c r="G27" i="7" s="1"/>
  <c r="N31" i="5"/>
  <c r="Q31" s="1"/>
  <c r="G31" i="7" s="1"/>
  <c r="S35" i="12"/>
  <c r="R35"/>
  <c r="Q35"/>
  <c r="O35"/>
  <c r="N35"/>
  <c r="M35"/>
  <c r="J35"/>
  <c r="I35"/>
  <c r="H35"/>
  <c r="P10"/>
  <c r="P35" l="1"/>
  <c r="T35"/>
  <c r="K35"/>
  <c r="AC8" i="5"/>
  <c r="Z32"/>
  <c r="V32"/>
  <c r="Y8"/>
  <c r="R32"/>
  <c r="U8"/>
  <c r="N32"/>
  <c r="Q8"/>
  <c r="U35" i="12" l="1"/>
  <c r="AC32" i="5"/>
  <c r="J8" i="7"/>
  <c r="I8"/>
  <c r="I32" s="1"/>
  <c r="Y32" i="5"/>
  <c r="H8" i="7"/>
  <c r="H32" s="1"/>
  <c r="U32" i="5"/>
  <c r="G8" i="7"/>
  <c r="G32" s="1"/>
  <c r="Q32" i="5"/>
  <c r="K32" l="1"/>
  <c r="D32" i="7"/>
  <c r="G32" i="5"/>
  <c r="D46" i="7" l="1"/>
  <c r="D47"/>
  <c r="D44"/>
  <c r="D48"/>
  <c r="D49"/>
  <c r="D45"/>
  <c r="D32" i="5"/>
  <c r="D32" i="2"/>
  <c r="D45" i="5" l="1"/>
  <c r="J24" l="1"/>
  <c r="J13"/>
  <c r="J22"/>
  <c r="J31"/>
  <c r="J15"/>
  <c r="J28"/>
  <c r="J12"/>
  <c r="J17"/>
  <c r="J26"/>
  <c r="J10"/>
  <c r="J19"/>
  <c r="J25"/>
  <c r="M8"/>
  <c r="F8" i="7" s="1"/>
  <c r="J16" i="5"/>
  <c r="J21"/>
  <c r="J30"/>
  <c r="J14"/>
  <c r="J23"/>
  <c r="J29"/>
  <c r="J20"/>
  <c r="J9"/>
  <c r="J18"/>
  <c r="J27"/>
  <c r="J11"/>
  <c r="F29"/>
  <c r="F13"/>
  <c r="F30"/>
  <c r="F14"/>
  <c r="F23"/>
  <c r="E23" i="7" s="1"/>
  <c r="I8" i="5"/>
  <c r="F16"/>
  <c r="F17"/>
  <c r="F18"/>
  <c r="F27"/>
  <c r="F11"/>
  <c r="F20"/>
  <c r="F21"/>
  <c r="F22"/>
  <c r="F31"/>
  <c r="F15"/>
  <c r="F24"/>
  <c r="E24" i="7" s="1"/>
  <c r="F25" i="5"/>
  <c r="F9"/>
  <c r="F26"/>
  <c r="F10"/>
  <c r="F19"/>
  <c r="F28"/>
  <c r="F12"/>
  <c r="E8" i="7" l="1"/>
  <c r="E31"/>
  <c r="D31" i="3"/>
  <c r="L17" i="5" l="1"/>
  <c r="E30" i="7"/>
  <c r="E18"/>
  <c r="E10"/>
  <c r="E19"/>
  <c r="E15"/>
  <c r="E11"/>
  <c r="E12"/>
  <c r="E20"/>
  <c r="E16"/>
  <c r="E25"/>
  <c r="E21"/>
  <c r="H32" i="5"/>
  <c r="D52" s="1"/>
  <c r="E22" i="7"/>
  <c r="E14"/>
  <c r="L32" i="5" l="1"/>
  <c r="D53" s="1"/>
  <c r="E9" i="7"/>
  <c r="F9"/>
  <c r="V20" i="12"/>
  <c r="L10"/>
  <c r="V10" s="1"/>
  <c r="F32" i="5"/>
  <c r="F23" i="7" l="1"/>
  <c r="F10"/>
  <c r="F31"/>
  <c r="F21"/>
  <c r="V19" i="12"/>
  <c r="F16" i="7"/>
  <c r="F25"/>
  <c r="V21" i="12"/>
  <c r="F18" i="7"/>
  <c r="F11"/>
  <c r="F22"/>
  <c r="V18" i="12"/>
  <c r="F15" i="7"/>
  <c r="F30"/>
  <c r="F12"/>
  <c r="F24"/>
  <c r="F19"/>
  <c r="V34" i="12"/>
  <c r="F20" i="7"/>
  <c r="V17" i="12"/>
  <c r="F14" i="7"/>
  <c r="I32" i="5"/>
  <c r="V33" i="12"/>
  <c r="V12"/>
  <c r="M32" i="5"/>
  <c r="V13" i="12"/>
  <c r="V14"/>
  <c r="V15"/>
  <c r="E32" i="7"/>
  <c r="J32" i="5"/>
  <c r="F32" i="7" l="1"/>
  <c r="J32"/>
  <c r="V11" i="12" l="1"/>
  <c r="G35"/>
  <c r="V35" l="1"/>
  <c r="L35"/>
</calcChain>
</file>

<file path=xl/sharedStrings.xml><?xml version="1.0" encoding="utf-8"?>
<sst xmlns="http://schemas.openxmlformats.org/spreadsheetml/2006/main" count="461" uniqueCount="154">
  <si>
    <t>ACTE ADITIONALE PENTRU ECOGRAFII  LA CONTRACTELE DE ASISTENTA MEDICALA PRIMARA</t>
  </si>
  <si>
    <t>PUNCTAJE CONFORM CRITERII ANEXA 20</t>
  </si>
  <si>
    <t>Nr.crt.</t>
  </si>
  <si>
    <t>CONTR.S</t>
  </si>
  <si>
    <t>DENUMIRE FURNIZOR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</si>
  <si>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</si>
  <si>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</si>
  <si>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</si>
  <si>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</si>
  <si>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</si>
  <si>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</si>
  <si>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</si>
  <si>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</si>
  <si>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</si>
  <si>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</si>
  <si>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</si>
  <si>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</si>
  <si>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</si>
  <si>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</si>
  <si>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</si>
  <si>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</si>
  <si>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</si>
  <si>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</si>
  <si>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</si>
  <si>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</si>
  <si>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</si>
  <si>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</si>
  <si>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</si>
  <si>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</si>
  <si>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</si>
  <si>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</si>
  <si>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</si>
  <si>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</si>
  <si>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</si>
  <si>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</si>
  <si>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</si>
  <si>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</si>
  <si>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</si>
  <si>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</si>
  <si>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</si>
  <si>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</si>
  <si>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</si>
  <si>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</si>
  <si>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</si>
  <si>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</si>
  <si>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</si>
  <si>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</si>
  <si>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</si>
  <si>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TOTAL</t>
  </si>
  <si>
    <t>ACTE ADITIONALE PENTRU ECOGRAFII LA CONTRACTELE DE ASISTENTA MEDICALA PRIMARA</t>
  </si>
  <si>
    <t>CONTR. A</t>
  </si>
  <si>
    <t>DEN.FURNIZOR</t>
  </si>
  <si>
    <t>CONTR.</t>
  </si>
  <si>
    <t>nr ore</t>
  </si>
  <si>
    <t>nr max eco/h</t>
  </si>
  <si>
    <t>tarif max invest ctrc</t>
  </si>
  <si>
    <t>DIF</t>
  </si>
  <si>
    <t>Valoare max ACTE ADITIONALE PENTRU ECOGRAFII  LA CONTRACTELE DE ASISTENTA MEDICALA PRIMARA cf Anexa 18, art.2, alin 4</t>
  </si>
  <si>
    <t xml:space="preserve">CMI DR STOIAN ALINA-MADALINA                       </t>
  </si>
  <si>
    <t>IANUARIE 2023</t>
  </si>
  <si>
    <t>FEBRUARIE 2023</t>
  </si>
  <si>
    <t>MARTIE 2023</t>
  </si>
  <si>
    <t>TOTAL TRIM I 2023</t>
  </si>
  <si>
    <t>APRILIE 2023</t>
  </si>
  <si>
    <t>MAI 2023</t>
  </si>
  <si>
    <t>IUNIE 2023</t>
  </si>
  <si>
    <t>TOTAL TRIM II 2023</t>
  </si>
  <si>
    <t>TOTAL SEM I 2023</t>
  </si>
  <si>
    <t>IULIE 2023</t>
  </si>
  <si>
    <t>AUGUST 2023</t>
  </si>
  <si>
    <t>SEPTEMBRIE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</si>
  <si>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</si>
  <si>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</si>
  <si>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</si>
  <si>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</si>
  <si>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</si>
  <si>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</si>
  <si>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</si>
  <si>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>Eco clinic 6,5%</t>
  </si>
  <si>
    <t>ECO - medicina primara 50%</t>
  </si>
  <si>
    <t>Radiologie dentara - 50%</t>
  </si>
  <si>
    <t>TOTAL ACTE ADITIONALE PENTRU ECOGRAFII  LA CONTRACTELE DE ASISTENTA MEDICALA PRIMARA</t>
  </si>
  <si>
    <t>Întocmit,</t>
  </si>
  <si>
    <t>Teodorescu Margareta</t>
  </si>
  <si>
    <t xml:space="preserve">A0738 </t>
  </si>
  <si>
    <t>SCM SFANTA MINA</t>
  </si>
  <si>
    <t>A1741</t>
  </si>
  <si>
    <t>DR. B.D. MEDFARM SRL</t>
  </si>
  <si>
    <t>A1989</t>
  </si>
  <si>
    <t xml:space="preserve">ASR MEDICAL CENTER </t>
  </si>
  <si>
    <t>30.06.2023</t>
  </si>
  <si>
    <t>TOTAL PUNCTAJE LA 30.06.2023</t>
  </si>
  <si>
    <t>zile nr lucrat IULIE 2023</t>
  </si>
  <si>
    <t>zile nr lucrat AUGUST 2023</t>
  </si>
  <si>
    <t>zile nr lucrat SEPTEMBRIE 2023</t>
  </si>
  <si>
    <t>zile nr lucrat OCTOMBRIE 2023</t>
  </si>
  <si>
    <t>zile nr lucrat NOIEMBRIE 2023</t>
  </si>
  <si>
    <t>zile nr lucrat DECEMBRIE 2023</t>
  </si>
  <si>
    <t>IULIE 2023 val ctr max</t>
  </si>
  <si>
    <t>AUGUST 2023 val ctr max</t>
  </si>
  <si>
    <t>SEPTEMBRIE 2023 val ctr max</t>
  </si>
  <si>
    <t>OCTOMBRIE 2023 val ctr max</t>
  </si>
  <si>
    <t>NOIEMBRIE 2023 val ctr max</t>
  </si>
  <si>
    <t>DECEMBRIE 2023 val ctr max</t>
  </si>
  <si>
    <t xml:space="preserve"> Punctaj evaluare la 30.06.2023</t>
  </si>
  <si>
    <t>Suma alocată IULIE 2023 cf punctaj</t>
  </si>
  <si>
    <t>max IULIE 2023</t>
  </si>
  <si>
    <t>Suma alocată AUGUST 2023 cf punctaj</t>
  </si>
  <si>
    <t>max AUGUST 2023</t>
  </si>
  <si>
    <t>Suma nealocata IULIE 2023</t>
  </si>
  <si>
    <t>Suma alocata cf anexa 18 AUGUST 2023</t>
  </si>
  <si>
    <t>Suma alocata cf anexa 18 IULIE 2023</t>
  </si>
  <si>
    <t>valoare/punct IULIE 2023</t>
  </si>
  <si>
    <t>valoare/punct AUGUST 2023</t>
  </si>
  <si>
    <t>valoare alocata IULIE 2023 INITIAL</t>
  </si>
  <si>
    <t>valoare alocata AUGUST 2023 INITIAL</t>
  </si>
  <si>
    <t>valoare alocata SEPTEMBRIE 2023 INITIAL</t>
  </si>
  <si>
    <t>valoare alocata OCTOMBRIE 2023 INITIAL</t>
  </si>
  <si>
    <t>valoare alocata NOIEMBRIE 2023 INITIAL</t>
  </si>
  <si>
    <t>valoare alocata DECEMBRIE 2023 INITIAL</t>
  </si>
  <si>
    <t>valoare/punct SEPTEMBRIE 2023</t>
  </si>
  <si>
    <t>valoare/punct OCTOMBRIE 2023</t>
  </si>
  <si>
    <t>valoare/punct NOIEMBRIE 2023</t>
  </si>
  <si>
    <t>valoare/punct DECEMBRIE 2023</t>
  </si>
  <si>
    <t>Suma alocată SEPTEMBRIE 2023 cf punctaj</t>
  </si>
  <si>
    <t>max SEPTEMBRIE 2023</t>
  </si>
  <si>
    <t>Suma alocata cf anexa 18 SEPTEMBRIE 2023</t>
  </si>
  <si>
    <t>Suma alocată OCTOMBRIE 2023 cf punctaj</t>
  </si>
  <si>
    <t>max OCTOMBRIE  2023</t>
  </si>
  <si>
    <t>Suma alocata cf anexa 18 OCTOMBRIE 2023</t>
  </si>
  <si>
    <t>Suma alocată NOIEMBRIE 2023 cf punctaj</t>
  </si>
  <si>
    <t>max NOIEMBRIE 2023</t>
  </si>
  <si>
    <t>Suma alocata cf anexa 18 NOIEMBRIE 2023</t>
  </si>
  <si>
    <t>Suma alocată DECEMBRIE 2023 cf punctaj</t>
  </si>
  <si>
    <t>max DECEMBRIE 2023</t>
  </si>
  <si>
    <t>Suma DECEMBRIE 2023</t>
  </si>
  <si>
    <t>Suma alocata cf anexa 18 DECEMBRIE  2023</t>
  </si>
  <si>
    <t>Suma nealocata SEPTEMBRIE  2023</t>
  </si>
  <si>
    <t>Suma nealocata AUGUST 2023</t>
  </si>
  <si>
    <t>Suma nealocata OCTOMBRIE 2023</t>
  </si>
  <si>
    <t>Suma nealocata NOIEMBRIE 2023</t>
  </si>
  <si>
    <t>.AUGUST 2023</t>
  </si>
  <si>
    <t>ALOCARE IULIE - DECEMBRIE 2023</t>
  </si>
  <si>
    <t>TRIM III (IULIE, AUGUST,&lt; SEPTEMBRIE)</t>
  </si>
  <si>
    <t>Eco - medicina primara+ radiografii dentare+ reca  1,5%</t>
  </si>
  <si>
    <t>SUMA NEALOCATA MF IULIE 2023</t>
  </si>
  <si>
    <t>SUMA NEALOCATA MF AUGUST 2023</t>
  </si>
  <si>
    <t>SUMA NEALOCATA MF SEPTEMBRIE 2023</t>
  </si>
  <si>
    <t>SUMA NEALOCATA MF OCTOMBRIE 2023</t>
  </si>
  <si>
    <t>SUMA NEALOCATA MF NOIEMBRIE 2023</t>
  </si>
  <si>
    <t>SUMA NEALOCATA MF DECEMBRIE 2023</t>
  </si>
  <si>
    <t>SC PULS MEDICA SRL - DATA IESIRE DIN ACTUL ADITIONAL ECOGRAFII - 30.06.2023</t>
  </si>
  <si>
    <t>TOTAL ACTE ADITIONALE PENTRU ECOGRAFII  LA CONTRACTELE DE ASISTENTA MEDICALA PRIMARA LA 30.06.2023</t>
  </si>
  <si>
    <t>ALOCARE IULIE - DECEMBRIE  2023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</si>
</sst>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0000"/>
    <numFmt numFmtId="165" formatCode="[$-F800]dddd\,\ mmmm\ dd\,\ yyyy"/>
    <numFmt numFmtId="166" formatCode="[$-409]mmmm\-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rgb="FFFF0000"/>
      <name val="Arial Narrow"/>
      <family val="2"/>
    </font>
    <font>
      <i/>
      <sz val="11"/>
      <color rgb="FFFF0000"/>
      <name val="Arial Narrow"/>
      <family val="2"/>
    </font>
    <font>
      <sz val="11"/>
      <color theme="1"/>
      <name val="Calibri"/>
      <family val="2"/>
      <charset val="238"/>
      <scheme val="minor"/>
    </font>
    <font>
      <sz val="11"/>
      <name val="Cambria"/>
      <family val="1"/>
      <scheme val="major"/>
    </font>
    <font>
      <b/>
      <sz val="11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8" fillId="0" borderId="0"/>
  </cellStyleXfs>
  <cellXfs count="176">
    <xf numFmtId="0" fontId="0" fillId="0" borderId="0" xfId="0"/>
    <xf numFmtId="0" fontId="2" fillId="2" borderId="0" xfId="2" applyFill="1"/>
    <xf numFmtId="43" fontId="3" fillId="2" borderId="1" xfId="2" applyNumberFormat="1" applyFont="1" applyFill="1" applyBorder="1"/>
    <xf numFmtId="0" fontId="8" fillId="0" borderId="1" xfId="2" applyFont="1" applyFill="1" applyBorder="1" applyAlignment="1">
      <alignment wrapText="1"/>
    </xf>
    <xf numFmtId="0" fontId="8" fillId="0" borderId="1" xfId="2" applyFont="1" applyFill="1" applyBorder="1" applyAlignment="1">
      <alignment horizontal="center" wrapText="1"/>
    </xf>
    <xf numFmtId="0" fontId="9" fillId="0" borderId="1" xfId="2" applyFont="1" applyFill="1" applyBorder="1"/>
    <xf numFmtId="43" fontId="9" fillId="0" borderId="1" xfId="2" applyNumberFormat="1" applyFont="1" applyFill="1" applyBorder="1"/>
    <xf numFmtId="43" fontId="9" fillId="2" borderId="1" xfId="2" applyNumberFormat="1" applyFont="1" applyFill="1" applyBorder="1"/>
    <xf numFmtId="0" fontId="8" fillId="0" borderId="1" xfId="2" applyFont="1" applyFill="1" applyBorder="1"/>
    <xf numFmtId="0" fontId="8" fillId="0" borderId="1" xfId="3" applyFont="1" applyFill="1" applyBorder="1"/>
    <xf numFmtId="43" fontId="8" fillId="0" borderId="1" xfId="2" applyNumberFormat="1" applyFont="1" applyFill="1" applyBorder="1"/>
    <xf numFmtId="0" fontId="7" fillId="2" borderId="0" xfId="0" applyFont="1" applyFill="1"/>
    <xf numFmtId="0" fontId="6" fillId="2" borderId="0" xfId="0" applyFont="1" applyFill="1"/>
    <xf numFmtId="165" fontId="6" fillId="2" borderId="0" xfId="0" applyNumberFormat="1" applyFont="1" applyFill="1" applyAlignment="1">
      <alignment horizontal="left"/>
    </xf>
    <xf numFmtId="166" fontId="6" fillId="2" borderId="0" xfId="2" applyNumberFormat="1" applyFont="1" applyFill="1" applyBorder="1" applyAlignment="1">
      <alignment wrapText="1"/>
    </xf>
    <xf numFmtId="0" fontId="0" fillId="2" borderId="0" xfId="0" applyFill="1"/>
    <xf numFmtId="43" fontId="5" fillId="2" borderId="0" xfId="0" applyNumberFormat="1" applyFont="1" applyFill="1" applyBorder="1"/>
    <xf numFmtId="0" fontId="5" fillId="2" borderId="0" xfId="0" applyFont="1" applyFill="1"/>
    <xf numFmtId="43" fontId="5" fillId="2" borderId="0" xfId="0" applyNumberFormat="1" applyFont="1" applyFill="1"/>
    <xf numFmtId="4" fontId="4" fillId="2" borderId="0" xfId="0" applyNumberFormat="1" applyFont="1" applyFill="1" applyBorder="1"/>
    <xf numFmtId="0" fontId="2" fillId="2" borderId="0" xfId="3" applyFill="1"/>
    <xf numFmtId="0" fontId="4" fillId="2" borderId="0" xfId="2" applyFont="1" applyFill="1"/>
    <xf numFmtId="0" fontId="0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43" fontId="2" fillId="2" borderId="0" xfId="8" applyFont="1" applyFill="1" applyBorder="1"/>
    <xf numFmtId="14" fontId="0" fillId="2" borderId="0" xfId="3" applyNumberFormat="1" applyFont="1" applyFill="1" applyBorder="1"/>
    <xf numFmtId="0" fontId="3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43" fontId="5" fillId="2" borderId="1" xfId="6" applyFont="1" applyFill="1" applyBorder="1" applyAlignment="1">
      <alignment wrapText="1"/>
    </xf>
    <xf numFmtId="0" fontId="2" fillId="2" borderId="0" xfId="2" applyFont="1" applyFill="1"/>
    <xf numFmtId="0" fontId="3" fillId="2" borderId="1" xfId="2" applyFont="1" applyFill="1" applyBorder="1"/>
    <xf numFmtId="0" fontId="3" fillId="2" borderId="1" xfId="3" applyFont="1" applyFill="1" applyBorder="1"/>
    <xf numFmtId="0" fontId="2" fillId="2" borderId="0" xfId="2" applyFont="1" applyFill="1" applyBorder="1"/>
    <xf numFmtId="0" fontId="7" fillId="2" borderId="0" xfId="2" applyFont="1" applyFill="1" applyBorder="1"/>
    <xf numFmtId="0" fontId="0" fillId="2" borderId="0" xfId="3" applyFont="1" applyFill="1"/>
    <xf numFmtId="43" fontId="9" fillId="2" borderId="1" xfId="0" applyNumberFormat="1" applyFont="1" applyFill="1" applyBorder="1"/>
    <xf numFmtId="0" fontId="8" fillId="2" borderId="1" xfId="0" applyFont="1" applyFill="1" applyBorder="1"/>
    <xf numFmtId="166" fontId="8" fillId="2" borderId="1" xfId="2" applyNumberFormat="1" applyFont="1" applyFill="1" applyBorder="1" applyAlignment="1">
      <alignment wrapText="1"/>
    </xf>
    <xf numFmtId="166" fontId="8" fillId="3" borderId="1" xfId="2" applyNumberFormat="1" applyFont="1" applyFill="1" applyBorder="1" applyAlignment="1">
      <alignment wrapText="1"/>
    </xf>
    <xf numFmtId="0" fontId="9" fillId="2" borderId="1" xfId="0" applyFont="1" applyFill="1" applyBorder="1"/>
    <xf numFmtId="43" fontId="9" fillId="2" borderId="1" xfId="6" applyFont="1" applyFill="1" applyBorder="1"/>
    <xf numFmtId="0" fontId="9" fillId="2" borderId="1" xfId="4" applyFont="1" applyFill="1" applyBorder="1" applyAlignment="1">
      <alignment horizontal="center"/>
    </xf>
    <xf numFmtId="4" fontId="8" fillId="2" borderId="1" xfId="0" applyNumberFormat="1" applyFont="1" applyFill="1" applyBorder="1"/>
    <xf numFmtId="0" fontId="8" fillId="0" borderId="0" xfId="2" applyFont="1" applyFill="1" applyBorder="1" applyAlignment="1">
      <alignment horizontal="left" wrapText="1"/>
    </xf>
    <xf numFmtId="0" fontId="9" fillId="0" borderId="0" xfId="2" applyFont="1" applyFill="1"/>
    <xf numFmtId="0" fontId="9" fillId="0" borderId="0" xfId="3" applyFont="1" applyFill="1"/>
    <xf numFmtId="0" fontId="9" fillId="2" borderId="0" xfId="2" applyFont="1" applyFill="1"/>
    <xf numFmtId="0" fontId="9" fillId="3" borderId="0" xfId="2" applyFont="1" applyFill="1"/>
    <xf numFmtId="0" fontId="8" fillId="0" borderId="0" xfId="2" applyFont="1" applyFill="1"/>
    <xf numFmtId="0" fontId="9" fillId="0" borderId="0" xfId="2" applyFont="1" applyFill="1" applyBorder="1"/>
    <xf numFmtId="0" fontId="9" fillId="0" borderId="0" xfId="3" applyFont="1" applyFill="1" applyBorder="1"/>
    <xf numFmtId="0" fontId="8" fillId="0" borderId="0" xfId="3" applyFont="1" applyFill="1" applyBorder="1"/>
    <xf numFmtId="14" fontId="9" fillId="0" borderId="0" xfId="3" applyNumberFormat="1" applyFont="1" applyFill="1" applyBorder="1"/>
    <xf numFmtId="0" fontId="9" fillId="0" borderId="0" xfId="2" applyFont="1" applyFill="1" applyAlignment="1">
      <alignment wrapText="1"/>
    </xf>
    <xf numFmtId="43" fontId="9" fillId="3" borderId="0" xfId="1" applyFont="1" applyFill="1" applyBorder="1"/>
    <xf numFmtId="0" fontId="9" fillId="4" borderId="0" xfId="2" applyFont="1" applyFill="1"/>
    <xf numFmtId="0" fontId="8" fillId="3" borderId="0" xfId="2" applyFont="1" applyFill="1" applyBorder="1"/>
    <xf numFmtId="0" fontId="8" fillId="0" borderId="0" xfId="2" applyFont="1" applyFill="1" applyAlignment="1">
      <alignment horizontal="center"/>
    </xf>
    <xf numFmtId="0" fontId="8" fillId="0" borderId="0" xfId="2" applyFont="1" applyFill="1" applyBorder="1"/>
    <xf numFmtId="43" fontId="8" fillId="0" borderId="0" xfId="2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4" applyFont="1" applyFill="1" applyBorder="1" applyAlignment="1">
      <alignment horizontal="center" wrapText="1"/>
    </xf>
    <xf numFmtId="164" fontId="9" fillId="2" borderId="1" xfId="4" applyNumberFormat="1" applyFont="1" applyFill="1" applyBorder="1" applyAlignment="1">
      <alignment horizontal="center"/>
    </xf>
    <xf numFmtId="164" fontId="9" fillId="2" borderId="1" xfId="4" applyNumberFormat="1" applyFont="1" applyFill="1" applyBorder="1" applyAlignment="1">
      <alignment horizontal="center" wrapText="1"/>
    </xf>
    <xf numFmtId="0" fontId="9" fillId="2" borderId="1" xfId="5" applyFont="1" applyFill="1" applyBorder="1" applyAlignment="1">
      <alignment horizontal="center" wrapText="1"/>
    </xf>
    <xf numFmtId="0" fontId="10" fillId="2" borderId="0" xfId="0" applyFont="1" applyFill="1"/>
    <xf numFmtId="43" fontId="5" fillId="5" borderId="1" xfId="6" applyFont="1" applyFill="1" applyBorder="1" applyAlignment="1">
      <alignment wrapText="1"/>
    </xf>
    <xf numFmtId="43" fontId="9" fillId="0" borderId="0" xfId="2" applyNumberFormat="1" applyFont="1" applyFill="1"/>
    <xf numFmtId="0" fontId="7" fillId="0" borderId="0" xfId="0" applyFont="1" applyFill="1"/>
    <xf numFmtId="0" fontId="0" fillId="0" borderId="0" xfId="0" applyFill="1"/>
    <xf numFmtId="166" fontId="8" fillId="0" borderId="1" xfId="2" applyNumberFormat="1" applyFont="1" applyFill="1" applyBorder="1" applyAlignment="1">
      <alignment wrapText="1"/>
    </xf>
    <xf numFmtId="43" fontId="9" fillId="0" borderId="1" xfId="0" applyNumberFormat="1" applyFont="1" applyFill="1" applyBorder="1"/>
    <xf numFmtId="43" fontId="9" fillId="0" borderId="1" xfId="1" applyFont="1" applyFill="1" applyBorder="1"/>
    <xf numFmtId="0" fontId="2" fillId="0" borderId="0" xfId="2" applyFont="1" applyFill="1"/>
    <xf numFmtId="0" fontId="8" fillId="3" borderId="1" xfId="2" applyFont="1" applyFill="1" applyBorder="1" applyAlignment="1">
      <alignment horizontal="center" wrapText="1"/>
    </xf>
    <xf numFmtId="43" fontId="8" fillId="0" borderId="1" xfId="0" applyNumberFormat="1" applyFont="1" applyFill="1" applyBorder="1"/>
    <xf numFmtId="0" fontId="11" fillId="4" borderId="0" xfId="0" applyFont="1" applyFill="1" applyBorder="1" applyAlignment="1">
      <alignment horizontal="left"/>
    </xf>
    <xf numFmtId="0" fontId="12" fillId="4" borderId="0" xfId="0" applyFont="1" applyFill="1"/>
    <xf numFmtId="0" fontId="13" fillId="4" borderId="0" xfId="5" applyFont="1" applyFill="1"/>
    <xf numFmtId="0" fontId="11" fillId="4" borderId="0" xfId="0" applyFont="1" applyFill="1"/>
    <xf numFmtId="0" fontId="12" fillId="4" borderId="0" xfId="0" applyFont="1" applyFill="1" applyBorder="1"/>
    <xf numFmtId="0" fontId="13" fillId="4" borderId="0" xfId="5" applyFont="1" applyFill="1" applyBorder="1"/>
    <xf numFmtId="0" fontId="11" fillId="4" borderId="0" xfId="5" applyFont="1" applyFill="1" applyBorder="1"/>
    <xf numFmtId="14" fontId="13" fillId="4" borderId="0" xfId="5" applyNumberFormat="1" applyFont="1" applyFill="1" applyBorder="1"/>
    <xf numFmtId="0" fontId="13" fillId="4" borderId="0" xfId="0" applyFont="1" applyFill="1"/>
    <xf numFmtId="0" fontId="13" fillId="4" borderId="1" xfId="0" applyFont="1" applyFill="1" applyBorder="1"/>
    <xf numFmtId="43" fontId="13" fillId="0" borderId="1" xfId="1" applyFont="1" applyFill="1" applyBorder="1"/>
    <xf numFmtId="0" fontId="14" fillId="4" borderId="0" xfId="0" applyFont="1" applyFill="1"/>
    <xf numFmtId="43" fontId="13" fillId="4" borderId="0" xfId="0" applyNumberFormat="1" applyFont="1" applyFill="1"/>
    <xf numFmtId="0" fontId="11" fillId="4" borderId="1" xfId="0" applyFont="1" applyFill="1" applyBorder="1"/>
    <xf numFmtId="0" fontId="11" fillId="4" borderId="1" xfId="4" applyFont="1" applyFill="1" applyBorder="1" applyAlignment="1">
      <alignment horizontal="center" wrapText="1"/>
    </xf>
    <xf numFmtId="43" fontId="11" fillId="4" borderId="1" xfId="8" applyFont="1" applyFill="1" applyBorder="1"/>
    <xf numFmtId="0" fontId="15" fillId="4" borderId="0" xfId="0" applyFont="1" applyFill="1"/>
    <xf numFmtId="0" fontId="14" fillId="4" borderId="0" xfId="4" applyFont="1" applyFill="1" applyBorder="1" applyAlignment="1">
      <alignment horizontal="center"/>
    </xf>
    <xf numFmtId="43" fontId="9" fillId="0" borderId="1" xfId="6" applyFont="1" applyFill="1" applyBorder="1"/>
    <xf numFmtId="166" fontId="8" fillId="6" borderId="1" xfId="2" applyNumberFormat="1" applyFont="1" applyFill="1" applyBorder="1" applyAlignment="1">
      <alignment wrapText="1"/>
    </xf>
    <xf numFmtId="4" fontId="8" fillId="0" borderId="1" xfId="0" applyNumberFormat="1" applyFont="1" applyFill="1" applyBorder="1"/>
    <xf numFmtId="0" fontId="9" fillId="0" borderId="0" xfId="2" applyNumberFormat="1" applyFont="1" applyFill="1"/>
    <xf numFmtId="0" fontId="9" fillId="3" borderId="2" xfId="2" applyFont="1" applyFill="1" applyBorder="1" applyAlignment="1">
      <alignment wrapText="1"/>
    </xf>
    <xf numFmtId="43" fontId="8" fillId="0" borderId="2" xfId="2" applyNumberFormat="1" applyFont="1" applyFill="1" applyBorder="1"/>
    <xf numFmtId="0" fontId="3" fillId="2" borderId="1" xfId="2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 wrapText="1"/>
    </xf>
    <xf numFmtId="0" fontId="6" fillId="2" borderId="0" xfId="2" applyFont="1" applyFill="1" applyAlignment="1">
      <alignment vertical="top" wrapText="1"/>
    </xf>
    <xf numFmtId="0" fontId="2" fillId="0" borderId="0" xfId="2" applyFill="1"/>
    <xf numFmtId="0" fontId="6" fillId="0" borderId="0" xfId="2" applyFont="1" applyFill="1" applyAlignment="1">
      <alignment vertical="top" wrapText="1"/>
    </xf>
    <xf numFmtId="0" fontId="2" fillId="0" borderId="0" xfId="2" applyFont="1" applyFill="1" applyBorder="1"/>
    <xf numFmtId="0" fontId="7" fillId="0" borderId="0" xfId="2" applyFont="1" applyFill="1" applyBorder="1"/>
    <xf numFmtId="43" fontId="2" fillId="0" borderId="0" xfId="8" applyFont="1" applyFill="1" applyBorder="1"/>
    <xf numFmtId="0" fontId="4" fillId="0" borderId="0" xfId="2" applyFont="1" applyFill="1"/>
    <xf numFmtId="0" fontId="3" fillId="0" borderId="1" xfId="2" applyFont="1" applyFill="1" applyBorder="1" applyAlignment="1">
      <alignment vertical="top" wrapText="1"/>
    </xf>
    <xf numFmtId="43" fontId="2" fillId="2" borderId="0" xfId="2" applyNumberFormat="1" applyFont="1" applyFill="1"/>
    <xf numFmtId="0" fontId="8" fillId="7" borderId="0" xfId="3" applyFont="1" applyFill="1"/>
    <xf numFmtId="0" fontId="8" fillId="7" borderId="1" xfId="2" applyFont="1" applyFill="1" applyBorder="1" applyAlignment="1">
      <alignment horizontal="center" wrapText="1"/>
    </xf>
    <xf numFmtId="0" fontId="17" fillId="2" borderId="0" xfId="2" applyFont="1" applyFill="1"/>
    <xf numFmtId="43" fontId="8" fillId="0" borderId="0" xfId="2" applyNumberFormat="1" applyFont="1" applyFill="1"/>
    <xf numFmtId="0" fontId="17" fillId="0" borderId="0" xfId="2" applyFont="1" applyFill="1"/>
    <xf numFmtId="0" fontId="17" fillId="0" borderId="0" xfId="3" applyFont="1" applyFill="1"/>
    <xf numFmtId="0" fontId="17" fillId="3" borderId="0" xfId="2" applyFont="1" applyFill="1"/>
    <xf numFmtId="0" fontId="17" fillId="0" borderId="0" xfId="2" applyFont="1" applyFill="1" applyBorder="1"/>
    <xf numFmtId="0" fontId="17" fillId="0" borderId="0" xfId="3" applyFont="1" applyFill="1" applyBorder="1"/>
    <xf numFmtId="43" fontId="17" fillId="0" borderId="0" xfId="2" applyNumberFormat="1" applyFont="1" applyFill="1" applyBorder="1"/>
    <xf numFmtId="0" fontId="17" fillId="3" borderId="0" xfId="2" applyFont="1" applyFill="1" applyBorder="1"/>
    <xf numFmtId="43" fontId="9" fillId="0" borderId="0" xfId="1" applyFont="1" applyFill="1"/>
    <xf numFmtId="0" fontId="9" fillId="3" borderId="0" xfId="2" applyFont="1" applyFill="1" applyBorder="1"/>
    <xf numFmtId="43" fontId="9" fillId="0" borderId="0" xfId="2" applyNumberFormat="1" applyFont="1" applyFill="1" applyBorder="1"/>
    <xf numFmtId="49" fontId="3" fillId="0" borderId="1" xfId="2" applyNumberFormat="1" applyFont="1" applyFill="1" applyBorder="1" applyAlignment="1">
      <alignment vertical="top" wrapText="1"/>
    </xf>
    <xf numFmtId="43" fontId="2" fillId="2" borderId="0" xfId="1" applyFont="1" applyFill="1"/>
    <xf numFmtId="43" fontId="3" fillId="2" borderId="1" xfId="1" applyFont="1" applyFill="1" applyBorder="1"/>
    <xf numFmtId="43" fontId="2" fillId="2" borderId="0" xfId="1" applyFont="1" applyFill="1" applyBorder="1"/>
    <xf numFmtId="43" fontId="7" fillId="2" borderId="0" xfId="1" applyFont="1" applyFill="1" applyBorder="1"/>
    <xf numFmtId="43" fontId="4" fillId="2" borderId="0" xfId="1" applyFont="1" applyFill="1"/>
    <xf numFmtId="43" fontId="3" fillId="2" borderId="1" xfId="1" applyFont="1" applyFill="1" applyBorder="1" applyAlignment="1">
      <alignment vertical="top" wrapText="1"/>
    </xf>
    <xf numFmtId="0" fontId="8" fillId="2" borderId="0" xfId="3" applyFont="1" applyFill="1"/>
    <xf numFmtId="43" fontId="8" fillId="2" borderId="0" xfId="2" applyNumberFormat="1" applyFont="1" applyFill="1"/>
    <xf numFmtId="43" fontId="9" fillId="2" borderId="0" xfId="2" applyNumberFormat="1" applyFont="1" applyFill="1" applyBorder="1"/>
    <xf numFmtId="43" fontId="9" fillId="5" borderId="1" xfId="2" applyNumberFormat="1" applyFont="1" applyFill="1" applyBorder="1"/>
    <xf numFmtId="43" fontId="9" fillId="5" borderId="1" xfId="1" applyFont="1" applyFill="1" applyBorder="1"/>
    <xf numFmtId="0" fontId="8" fillId="8" borderId="1" xfId="2" applyFont="1" applyFill="1" applyBorder="1" applyAlignment="1">
      <alignment wrapText="1"/>
    </xf>
    <xf numFmtId="43" fontId="8" fillId="8" borderId="1" xfId="2" applyNumberFormat="1" applyFont="1" applyFill="1" applyBorder="1"/>
    <xf numFmtId="0" fontId="16" fillId="0" borderId="1" xfId="3" applyFont="1" applyFill="1" applyBorder="1"/>
    <xf numFmtId="43" fontId="16" fillId="0" borderId="1" xfId="2" applyNumberFormat="1" applyFont="1" applyFill="1" applyBorder="1"/>
    <xf numFmtId="43" fontId="8" fillId="7" borderId="1" xfId="2" applyNumberFormat="1" applyFont="1" applyFill="1" applyBorder="1"/>
    <xf numFmtId="43" fontId="8" fillId="7" borderId="0" xfId="2" applyNumberFormat="1" applyFont="1" applyFill="1" applyBorder="1"/>
    <xf numFmtId="0" fontId="19" fillId="2" borderId="1" xfId="10" applyFont="1" applyFill="1" applyBorder="1" applyAlignment="1">
      <alignment horizontal="center" wrapText="1"/>
    </xf>
    <xf numFmtId="0" fontId="19" fillId="0" borderId="1" xfId="10" applyFont="1" applyFill="1" applyBorder="1" applyAlignment="1">
      <alignment horizontal="left" wrapText="1"/>
    </xf>
    <xf numFmtId="0" fontId="19" fillId="2" borderId="1" xfId="4" applyFont="1" applyFill="1" applyBorder="1" applyAlignment="1">
      <alignment horizontal="center" wrapText="1"/>
    </xf>
    <xf numFmtId="0" fontId="19" fillId="0" borderId="1" xfId="4" applyFont="1" applyFill="1" applyBorder="1" applyAlignment="1">
      <alignment horizontal="left" wrapText="1"/>
    </xf>
    <xf numFmtId="0" fontId="19" fillId="2" borderId="1" xfId="4" applyFont="1" applyFill="1" applyBorder="1" applyAlignment="1">
      <alignment horizontal="center"/>
    </xf>
    <xf numFmtId="164" fontId="19" fillId="2" borderId="1" xfId="4" applyNumberFormat="1" applyFont="1" applyFill="1" applyBorder="1" applyAlignment="1">
      <alignment horizontal="center" wrapText="1"/>
    </xf>
    <xf numFmtId="0" fontId="19" fillId="0" borderId="1" xfId="10" applyFont="1" applyFill="1" applyBorder="1" applyAlignment="1">
      <alignment horizontal="left"/>
    </xf>
    <xf numFmtId="0" fontId="19" fillId="0" borderId="1" xfId="5" applyFont="1" applyFill="1" applyBorder="1" applyAlignment="1">
      <alignment horizontal="left" wrapText="1"/>
    </xf>
    <xf numFmtId="164" fontId="19" fillId="2" borderId="1" xfId="4" applyNumberFormat="1" applyFont="1" applyFill="1" applyBorder="1" applyAlignment="1">
      <alignment horizontal="center"/>
    </xf>
    <xf numFmtId="0" fontId="19" fillId="0" borderId="1" xfId="4" applyFont="1" applyFill="1" applyBorder="1" applyAlignment="1">
      <alignment horizontal="left"/>
    </xf>
    <xf numFmtId="17" fontId="3" fillId="0" borderId="1" xfId="2" applyNumberFormat="1" applyFont="1" applyFill="1" applyBorder="1" applyAlignment="1">
      <alignment vertical="top" wrapText="1"/>
    </xf>
    <xf numFmtId="0" fontId="2" fillId="2" borderId="1" xfId="2" applyFont="1" applyFill="1" applyBorder="1"/>
    <xf numFmtId="0" fontId="2" fillId="0" borderId="1" xfId="2" applyFont="1" applyFill="1" applyBorder="1"/>
    <xf numFmtId="0" fontId="0" fillId="0" borderId="1" xfId="0" applyBorder="1"/>
    <xf numFmtId="4" fontId="0" fillId="0" borderId="1" xfId="0" applyNumberFormat="1" applyBorder="1"/>
    <xf numFmtId="0" fontId="10" fillId="0" borderId="1" xfId="0" applyFont="1" applyBorder="1"/>
    <xf numFmtId="49" fontId="10" fillId="0" borderId="1" xfId="0" applyNumberFormat="1" applyFont="1" applyBorder="1"/>
    <xf numFmtId="43" fontId="9" fillId="2" borderId="1" xfId="1" applyFont="1" applyFill="1" applyBorder="1"/>
    <xf numFmtId="43" fontId="20" fillId="0" borderId="1" xfId="2" applyNumberFormat="1" applyFont="1" applyFill="1" applyBorder="1"/>
    <xf numFmtId="0" fontId="9" fillId="4" borderId="1" xfId="2" applyFont="1" applyFill="1" applyBorder="1"/>
    <xf numFmtId="0" fontId="5" fillId="5" borderId="1" xfId="2" applyFont="1" applyFill="1" applyBorder="1" applyAlignment="1">
      <alignment wrapText="1"/>
    </xf>
    <xf numFmtId="0" fontId="19" fillId="5" borderId="1" xfId="4" applyFont="1" applyFill="1" applyBorder="1" applyAlignment="1">
      <alignment horizontal="center" wrapText="1"/>
    </xf>
    <xf numFmtId="0" fontId="19" fillId="5" borderId="1" xfId="4" applyFont="1" applyFill="1" applyBorder="1" applyAlignment="1">
      <alignment horizontal="left" wrapText="1"/>
    </xf>
    <xf numFmtId="43" fontId="5" fillId="2" borderId="1" xfId="6" applyFont="1" applyFill="1" applyBorder="1" applyAlignment="1">
      <alignment horizontal="center" wrapText="1"/>
    </xf>
    <xf numFmtId="43" fontId="5" fillId="0" borderId="1" xfId="6" applyFont="1" applyFill="1" applyBorder="1" applyAlignment="1">
      <alignment horizontal="center" wrapText="1"/>
    </xf>
    <xf numFmtId="43" fontId="5" fillId="5" borderId="1" xfId="6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Font="1" applyFill="1" applyBorder="1"/>
    <xf numFmtId="0" fontId="11" fillId="4" borderId="1" xfId="5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</cellXfs>
  <cellStyles count="11">
    <cellStyle name="Comma" xfId="1" builtinId="3"/>
    <cellStyle name="Comma 10" xfId="8"/>
    <cellStyle name="Comma 16" xfId="6"/>
    <cellStyle name="Normal" xfId="0" builtinId="0"/>
    <cellStyle name="Normal 10 2" xfId="2"/>
    <cellStyle name="Normal 2 2" xfId="4"/>
    <cellStyle name="Normal 2 2 3" xfId="7"/>
    <cellStyle name="Normal 25" xfId="9"/>
    <cellStyle name="Normal 3" xfId="10"/>
    <cellStyle name="Normal_PLAFON RAPORTAT TRIM.II,III 2004 10" xfId="3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zoomScaleNormal="100" workbookViewId="0">
      <selection activeCell="B8" sqref="B8:C31"/>
    </sheetView>
  </sheetViews>
  <sheetFormatPr defaultRowHeight="15.75"/>
  <cols>
    <col min="1" max="1" width="9.140625" style="78"/>
    <col min="2" max="2" width="11.5703125" style="78" customWidth="1"/>
    <col min="3" max="3" width="34.28515625" style="78" customWidth="1"/>
    <col min="4" max="4" width="17.28515625" style="78" customWidth="1"/>
    <col min="5" max="9" width="9.140625" style="85"/>
    <col min="10" max="253" width="9.140625" style="78"/>
    <col min="254" max="254" width="11.5703125" style="78" customWidth="1"/>
    <col min="255" max="255" width="34.28515625" style="78" customWidth="1"/>
    <col min="256" max="259" width="0" style="78" hidden="1" customWidth="1"/>
    <col min="260" max="260" width="20.28515625" style="78" customWidth="1"/>
    <col min="261" max="509" width="9.140625" style="78"/>
    <col min="510" max="510" width="11.5703125" style="78" customWidth="1"/>
    <col min="511" max="511" width="34.28515625" style="78" customWidth="1"/>
    <col min="512" max="515" width="0" style="78" hidden="1" customWidth="1"/>
    <col min="516" max="516" width="20.28515625" style="78" customWidth="1"/>
    <col min="517" max="765" width="9.140625" style="78"/>
    <col min="766" max="766" width="11.5703125" style="78" customWidth="1"/>
    <col min="767" max="767" width="34.28515625" style="78" customWidth="1"/>
    <col min="768" max="771" width="0" style="78" hidden="1" customWidth="1"/>
    <col min="772" max="772" width="20.28515625" style="78" customWidth="1"/>
    <col min="773" max="1021" width="9.140625" style="78"/>
    <col min="1022" max="1022" width="11.5703125" style="78" customWidth="1"/>
    <col min="1023" max="1023" width="34.28515625" style="78" customWidth="1"/>
    <col min="1024" max="1027" width="0" style="78" hidden="1" customWidth="1"/>
    <col min="1028" max="1028" width="20.28515625" style="78" customWidth="1"/>
    <col min="1029" max="1277" width="9.140625" style="78"/>
    <col min="1278" max="1278" width="11.5703125" style="78" customWidth="1"/>
    <col min="1279" max="1279" width="34.28515625" style="78" customWidth="1"/>
    <col min="1280" max="1283" width="0" style="78" hidden="1" customWidth="1"/>
    <col min="1284" max="1284" width="20.28515625" style="78" customWidth="1"/>
    <col min="1285" max="1533" width="9.140625" style="78"/>
    <col min="1534" max="1534" width="11.5703125" style="78" customWidth="1"/>
    <col min="1535" max="1535" width="34.28515625" style="78" customWidth="1"/>
    <col min="1536" max="1539" width="0" style="78" hidden="1" customWidth="1"/>
    <col min="1540" max="1540" width="20.28515625" style="78" customWidth="1"/>
    <col min="1541" max="1789" width="9.140625" style="78"/>
    <col min="1790" max="1790" width="11.5703125" style="78" customWidth="1"/>
    <col min="1791" max="1791" width="34.28515625" style="78" customWidth="1"/>
    <col min="1792" max="1795" width="0" style="78" hidden="1" customWidth="1"/>
    <col min="1796" max="1796" width="20.28515625" style="78" customWidth="1"/>
    <col min="1797" max="2045" width="9.140625" style="78"/>
    <col min="2046" max="2046" width="11.5703125" style="78" customWidth="1"/>
    <col min="2047" max="2047" width="34.28515625" style="78" customWidth="1"/>
    <col min="2048" max="2051" width="0" style="78" hidden="1" customWidth="1"/>
    <col min="2052" max="2052" width="20.28515625" style="78" customWidth="1"/>
    <col min="2053" max="2301" width="9.140625" style="78"/>
    <col min="2302" max="2302" width="11.5703125" style="78" customWidth="1"/>
    <col min="2303" max="2303" width="34.28515625" style="78" customWidth="1"/>
    <col min="2304" max="2307" width="0" style="78" hidden="1" customWidth="1"/>
    <col min="2308" max="2308" width="20.28515625" style="78" customWidth="1"/>
    <col min="2309" max="2557" width="9.140625" style="78"/>
    <col min="2558" max="2558" width="11.5703125" style="78" customWidth="1"/>
    <col min="2559" max="2559" width="34.28515625" style="78" customWidth="1"/>
    <col min="2560" max="2563" width="0" style="78" hidden="1" customWidth="1"/>
    <col min="2564" max="2564" width="20.28515625" style="78" customWidth="1"/>
    <col min="2565" max="2813" width="9.140625" style="78"/>
    <col min="2814" max="2814" width="11.5703125" style="78" customWidth="1"/>
    <col min="2815" max="2815" width="34.28515625" style="78" customWidth="1"/>
    <col min="2816" max="2819" width="0" style="78" hidden="1" customWidth="1"/>
    <col min="2820" max="2820" width="20.28515625" style="78" customWidth="1"/>
    <col min="2821" max="3069" width="9.140625" style="78"/>
    <col min="3070" max="3070" width="11.5703125" style="78" customWidth="1"/>
    <col min="3071" max="3071" width="34.28515625" style="78" customWidth="1"/>
    <col min="3072" max="3075" width="0" style="78" hidden="1" customWidth="1"/>
    <col min="3076" max="3076" width="20.28515625" style="78" customWidth="1"/>
    <col min="3077" max="3325" width="9.140625" style="78"/>
    <col min="3326" max="3326" width="11.5703125" style="78" customWidth="1"/>
    <col min="3327" max="3327" width="34.28515625" style="78" customWidth="1"/>
    <col min="3328" max="3331" width="0" style="78" hidden="1" customWidth="1"/>
    <col min="3332" max="3332" width="20.28515625" style="78" customWidth="1"/>
    <col min="3333" max="3581" width="9.140625" style="78"/>
    <col min="3582" max="3582" width="11.5703125" style="78" customWidth="1"/>
    <col min="3583" max="3583" width="34.28515625" style="78" customWidth="1"/>
    <col min="3584" max="3587" width="0" style="78" hidden="1" customWidth="1"/>
    <col min="3588" max="3588" width="20.28515625" style="78" customWidth="1"/>
    <col min="3589" max="3837" width="9.140625" style="78"/>
    <col min="3838" max="3838" width="11.5703125" style="78" customWidth="1"/>
    <col min="3839" max="3839" width="34.28515625" style="78" customWidth="1"/>
    <col min="3840" max="3843" width="0" style="78" hidden="1" customWidth="1"/>
    <col min="3844" max="3844" width="20.28515625" style="78" customWidth="1"/>
    <col min="3845" max="4093" width="9.140625" style="78"/>
    <col min="4094" max="4094" width="11.5703125" style="78" customWidth="1"/>
    <col min="4095" max="4095" width="34.28515625" style="78" customWidth="1"/>
    <col min="4096" max="4099" width="0" style="78" hidden="1" customWidth="1"/>
    <col min="4100" max="4100" width="20.28515625" style="78" customWidth="1"/>
    <col min="4101" max="4349" width="9.140625" style="78"/>
    <col min="4350" max="4350" width="11.5703125" style="78" customWidth="1"/>
    <col min="4351" max="4351" width="34.28515625" style="78" customWidth="1"/>
    <col min="4352" max="4355" width="0" style="78" hidden="1" customWidth="1"/>
    <col min="4356" max="4356" width="20.28515625" style="78" customWidth="1"/>
    <col min="4357" max="4605" width="9.140625" style="78"/>
    <col min="4606" max="4606" width="11.5703125" style="78" customWidth="1"/>
    <col min="4607" max="4607" width="34.28515625" style="78" customWidth="1"/>
    <col min="4608" max="4611" width="0" style="78" hidden="1" customWidth="1"/>
    <col min="4612" max="4612" width="20.28515625" style="78" customWidth="1"/>
    <col min="4613" max="4861" width="9.140625" style="78"/>
    <col min="4862" max="4862" width="11.5703125" style="78" customWidth="1"/>
    <col min="4863" max="4863" width="34.28515625" style="78" customWidth="1"/>
    <col min="4864" max="4867" width="0" style="78" hidden="1" customWidth="1"/>
    <col min="4868" max="4868" width="20.28515625" style="78" customWidth="1"/>
    <col min="4869" max="5117" width="9.140625" style="78"/>
    <col min="5118" max="5118" width="11.5703125" style="78" customWidth="1"/>
    <col min="5119" max="5119" width="34.28515625" style="78" customWidth="1"/>
    <col min="5120" max="5123" width="0" style="78" hidden="1" customWidth="1"/>
    <col min="5124" max="5124" width="20.28515625" style="78" customWidth="1"/>
    <col min="5125" max="5373" width="9.140625" style="78"/>
    <col min="5374" max="5374" width="11.5703125" style="78" customWidth="1"/>
    <col min="5375" max="5375" width="34.28515625" style="78" customWidth="1"/>
    <col min="5376" max="5379" width="0" style="78" hidden="1" customWidth="1"/>
    <col min="5380" max="5380" width="20.28515625" style="78" customWidth="1"/>
    <col min="5381" max="5629" width="9.140625" style="78"/>
    <col min="5630" max="5630" width="11.5703125" style="78" customWidth="1"/>
    <col min="5631" max="5631" width="34.28515625" style="78" customWidth="1"/>
    <col min="5632" max="5635" width="0" style="78" hidden="1" customWidth="1"/>
    <col min="5636" max="5636" width="20.28515625" style="78" customWidth="1"/>
    <col min="5637" max="5885" width="9.140625" style="78"/>
    <col min="5886" max="5886" width="11.5703125" style="78" customWidth="1"/>
    <col min="5887" max="5887" width="34.28515625" style="78" customWidth="1"/>
    <col min="5888" max="5891" width="0" style="78" hidden="1" customWidth="1"/>
    <col min="5892" max="5892" width="20.28515625" style="78" customWidth="1"/>
    <col min="5893" max="6141" width="9.140625" style="78"/>
    <col min="6142" max="6142" width="11.5703125" style="78" customWidth="1"/>
    <col min="6143" max="6143" width="34.28515625" style="78" customWidth="1"/>
    <col min="6144" max="6147" width="0" style="78" hidden="1" customWidth="1"/>
    <col min="6148" max="6148" width="20.28515625" style="78" customWidth="1"/>
    <col min="6149" max="6397" width="9.140625" style="78"/>
    <col min="6398" max="6398" width="11.5703125" style="78" customWidth="1"/>
    <col min="6399" max="6399" width="34.28515625" style="78" customWidth="1"/>
    <col min="6400" max="6403" width="0" style="78" hidden="1" customWidth="1"/>
    <col min="6404" max="6404" width="20.28515625" style="78" customWidth="1"/>
    <col min="6405" max="6653" width="9.140625" style="78"/>
    <col min="6654" max="6654" width="11.5703125" style="78" customWidth="1"/>
    <col min="6655" max="6655" width="34.28515625" style="78" customWidth="1"/>
    <col min="6656" max="6659" width="0" style="78" hidden="1" customWidth="1"/>
    <col min="6660" max="6660" width="20.28515625" style="78" customWidth="1"/>
    <col min="6661" max="6909" width="9.140625" style="78"/>
    <col min="6910" max="6910" width="11.5703125" style="78" customWidth="1"/>
    <col min="6911" max="6911" width="34.28515625" style="78" customWidth="1"/>
    <col min="6912" max="6915" width="0" style="78" hidden="1" customWidth="1"/>
    <col min="6916" max="6916" width="20.28515625" style="78" customWidth="1"/>
    <col min="6917" max="7165" width="9.140625" style="78"/>
    <col min="7166" max="7166" width="11.5703125" style="78" customWidth="1"/>
    <col min="7167" max="7167" width="34.28515625" style="78" customWidth="1"/>
    <col min="7168" max="7171" width="0" style="78" hidden="1" customWidth="1"/>
    <col min="7172" max="7172" width="20.28515625" style="78" customWidth="1"/>
    <col min="7173" max="7421" width="9.140625" style="78"/>
    <col min="7422" max="7422" width="11.5703125" style="78" customWidth="1"/>
    <col min="7423" max="7423" width="34.28515625" style="78" customWidth="1"/>
    <col min="7424" max="7427" width="0" style="78" hidden="1" customWidth="1"/>
    <col min="7428" max="7428" width="20.28515625" style="78" customWidth="1"/>
    <col min="7429" max="7677" width="9.140625" style="78"/>
    <col min="7678" max="7678" width="11.5703125" style="78" customWidth="1"/>
    <col min="7679" max="7679" width="34.28515625" style="78" customWidth="1"/>
    <col min="7680" max="7683" width="0" style="78" hidden="1" customWidth="1"/>
    <col min="7684" max="7684" width="20.28515625" style="78" customWidth="1"/>
    <col min="7685" max="7933" width="9.140625" style="78"/>
    <col min="7934" max="7934" width="11.5703125" style="78" customWidth="1"/>
    <col min="7935" max="7935" width="34.28515625" style="78" customWidth="1"/>
    <col min="7936" max="7939" width="0" style="78" hidden="1" customWidth="1"/>
    <col min="7940" max="7940" width="20.28515625" style="78" customWidth="1"/>
    <col min="7941" max="8189" width="9.140625" style="78"/>
    <col min="8190" max="8190" width="11.5703125" style="78" customWidth="1"/>
    <col min="8191" max="8191" width="34.28515625" style="78" customWidth="1"/>
    <col min="8192" max="8195" width="0" style="78" hidden="1" customWidth="1"/>
    <col min="8196" max="8196" width="20.28515625" style="78" customWidth="1"/>
    <col min="8197" max="8445" width="9.140625" style="78"/>
    <col min="8446" max="8446" width="11.5703125" style="78" customWidth="1"/>
    <col min="8447" max="8447" width="34.28515625" style="78" customWidth="1"/>
    <col min="8448" max="8451" width="0" style="78" hidden="1" customWidth="1"/>
    <col min="8452" max="8452" width="20.28515625" style="78" customWidth="1"/>
    <col min="8453" max="8701" width="9.140625" style="78"/>
    <col min="8702" max="8702" width="11.5703125" style="78" customWidth="1"/>
    <col min="8703" max="8703" width="34.28515625" style="78" customWidth="1"/>
    <col min="8704" max="8707" width="0" style="78" hidden="1" customWidth="1"/>
    <col min="8708" max="8708" width="20.28515625" style="78" customWidth="1"/>
    <col min="8709" max="8957" width="9.140625" style="78"/>
    <col min="8958" max="8958" width="11.5703125" style="78" customWidth="1"/>
    <col min="8959" max="8959" width="34.28515625" style="78" customWidth="1"/>
    <col min="8960" max="8963" width="0" style="78" hidden="1" customWidth="1"/>
    <col min="8964" max="8964" width="20.28515625" style="78" customWidth="1"/>
    <col min="8965" max="9213" width="9.140625" style="78"/>
    <col min="9214" max="9214" width="11.5703125" style="78" customWidth="1"/>
    <col min="9215" max="9215" width="34.28515625" style="78" customWidth="1"/>
    <col min="9216" max="9219" width="0" style="78" hidden="1" customWidth="1"/>
    <col min="9220" max="9220" width="20.28515625" style="78" customWidth="1"/>
    <col min="9221" max="9469" width="9.140625" style="78"/>
    <col min="9470" max="9470" width="11.5703125" style="78" customWidth="1"/>
    <col min="9471" max="9471" width="34.28515625" style="78" customWidth="1"/>
    <col min="9472" max="9475" width="0" style="78" hidden="1" customWidth="1"/>
    <col min="9476" max="9476" width="20.28515625" style="78" customWidth="1"/>
    <col min="9477" max="9725" width="9.140625" style="78"/>
    <col min="9726" max="9726" width="11.5703125" style="78" customWidth="1"/>
    <col min="9727" max="9727" width="34.28515625" style="78" customWidth="1"/>
    <col min="9728" max="9731" width="0" style="78" hidden="1" customWidth="1"/>
    <col min="9732" max="9732" width="20.28515625" style="78" customWidth="1"/>
    <col min="9733" max="9981" width="9.140625" style="78"/>
    <col min="9982" max="9982" width="11.5703125" style="78" customWidth="1"/>
    <col min="9983" max="9983" width="34.28515625" style="78" customWidth="1"/>
    <col min="9984" max="9987" width="0" style="78" hidden="1" customWidth="1"/>
    <col min="9988" max="9988" width="20.28515625" style="78" customWidth="1"/>
    <col min="9989" max="10237" width="9.140625" style="78"/>
    <col min="10238" max="10238" width="11.5703125" style="78" customWidth="1"/>
    <col min="10239" max="10239" width="34.28515625" style="78" customWidth="1"/>
    <col min="10240" max="10243" width="0" style="78" hidden="1" customWidth="1"/>
    <col min="10244" max="10244" width="20.28515625" style="78" customWidth="1"/>
    <col min="10245" max="10493" width="9.140625" style="78"/>
    <col min="10494" max="10494" width="11.5703125" style="78" customWidth="1"/>
    <col min="10495" max="10495" width="34.28515625" style="78" customWidth="1"/>
    <col min="10496" max="10499" width="0" style="78" hidden="1" customWidth="1"/>
    <col min="10500" max="10500" width="20.28515625" style="78" customWidth="1"/>
    <col min="10501" max="10749" width="9.140625" style="78"/>
    <col min="10750" max="10750" width="11.5703125" style="78" customWidth="1"/>
    <col min="10751" max="10751" width="34.28515625" style="78" customWidth="1"/>
    <col min="10752" max="10755" width="0" style="78" hidden="1" customWidth="1"/>
    <col min="10756" max="10756" width="20.28515625" style="78" customWidth="1"/>
    <col min="10757" max="11005" width="9.140625" style="78"/>
    <col min="11006" max="11006" width="11.5703125" style="78" customWidth="1"/>
    <col min="11007" max="11007" width="34.28515625" style="78" customWidth="1"/>
    <col min="11008" max="11011" width="0" style="78" hidden="1" customWidth="1"/>
    <col min="11012" max="11012" width="20.28515625" style="78" customWidth="1"/>
    <col min="11013" max="11261" width="9.140625" style="78"/>
    <col min="11262" max="11262" width="11.5703125" style="78" customWidth="1"/>
    <col min="11263" max="11263" width="34.28515625" style="78" customWidth="1"/>
    <col min="11264" max="11267" width="0" style="78" hidden="1" customWidth="1"/>
    <col min="11268" max="11268" width="20.28515625" style="78" customWidth="1"/>
    <col min="11269" max="11517" width="9.140625" style="78"/>
    <col min="11518" max="11518" width="11.5703125" style="78" customWidth="1"/>
    <col min="11519" max="11519" width="34.28515625" style="78" customWidth="1"/>
    <col min="11520" max="11523" width="0" style="78" hidden="1" customWidth="1"/>
    <col min="11524" max="11524" width="20.28515625" style="78" customWidth="1"/>
    <col min="11525" max="11773" width="9.140625" style="78"/>
    <col min="11774" max="11774" width="11.5703125" style="78" customWidth="1"/>
    <col min="11775" max="11775" width="34.28515625" style="78" customWidth="1"/>
    <col min="11776" max="11779" width="0" style="78" hidden="1" customWidth="1"/>
    <col min="11780" max="11780" width="20.28515625" style="78" customWidth="1"/>
    <col min="11781" max="12029" width="9.140625" style="78"/>
    <col min="12030" max="12030" width="11.5703125" style="78" customWidth="1"/>
    <col min="12031" max="12031" width="34.28515625" style="78" customWidth="1"/>
    <col min="12032" max="12035" width="0" style="78" hidden="1" customWidth="1"/>
    <col min="12036" max="12036" width="20.28515625" style="78" customWidth="1"/>
    <col min="12037" max="12285" width="9.140625" style="78"/>
    <col min="12286" max="12286" width="11.5703125" style="78" customWidth="1"/>
    <col min="12287" max="12287" width="34.28515625" style="78" customWidth="1"/>
    <col min="12288" max="12291" width="0" style="78" hidden="1" customWidth="1"/>
    <col min="12292" max="12292" width="20.28515625" style="78" customWidth="1"/>
    <col min="12293" max="12541" width="9.140625" style="78"/>
    <col min="12542" max="12542" width="11.5703125" style="78" customWidth="1"/>
    <col min="12543" max="12543" width="34.28515625" style="78" customWidth="1"/>
    <col min="12544" max="12547" width="0" style="78" hidden="1" customWidth="1"/>
    <col min="12548" max="12548" width="20.28515625" style="78" customWidth="1"/>
    <col min="12549" max="12797" width="9.140625" style="78"/>
    <col min="12798" max="12798" width="11.5703125" style="78" customWidth="1"/>
    <col min="12799" max="12799" width="34.28515625" style="78" customWidth="1"/>
    <col min="12800" max="12803" width="0" style="78" hidden="1" customWidth="1"/>
    <col min="12804" max="12804" width="20.28515625" style="78" customWidth="1"/>
    <col min="12805" max="13053" width="9.140625" style="78"/>
    <col min="13054" max="13054" width="11.5703125" style="78" customWidth="1"/>
    <col min="13055" max="13055" width="34.28515625" style="78" customWidth="1"/>
    <col min="13056" max="13059" width="0" style="78" hidden="1" customWidth="1"/>
    <col min="13060" max="13060" width="20.28515625" style="78" customWidth="1"/>
    <col min="13061" max="13309" width="9.140625" style="78"/>
    <col min="13310" max="13310" width="11.5703125" style="78" customWidth="1"/>
    <col min="13311" max="13311" width="34.28515625" style="78" customWidth="1"/>
    <col min="13312" max="13315" width="0" style="78" hidden="1" customWidth="1"/>
    <col min="13316" max="13316" width="20.28515625" style="78" customWidth="1"/>
    <col min="13317" max="13565" width="9.140625" style="78"/>
    <col min="13566" max="13566" width="11.5703125" style="78" customWidth="1"/>
    <col min="13567" max="13567" width="34.28515625" style="78" customWidth="1"/>
    <col min="13568" max="13571" width="0" style="78" hidden="1" customWidth="1"/>
    <col min="13572" max="13572" width="20.28515625" style="78" customWidth="1"/>
    <col min="13573" max="13821" width="9.140625" style="78"/>
    <col min="13822" max="13822" width="11.5703125" style="78" customWidth="1"/>
    <col min="13823" max="13823" width="34.28515625" style="78" customWidth="1"/>
    <col min="13824" max="13827" width="0" style="78" hidden="1" customWidth="1"/>
    <col min="13828" max="13828" width="20.28515625" style="78" customWidth="1"/>
    <col min="13829" max="14077" width="9.140625" style="78"/>
    <col min="14078" max="14078" width="11.5703125" style="78" customWidth="1"/>
    <col min="14079" max="14079" width="34.28515625" style="78" customWidth="1"/>
    <col min="14080" max="14083" width="0" style="78" hidden="1" customWidth="1"/>
    <col min="14084" max="14084" width="20.28515625" style="78" customWidth="1"/>
    <col min="14085" max="14333" width="9.140625" style="78"/>
    <col min="14334" max="14334" width="11.5703125" style="78" customWidth="1"/>
    <col min="14335" max="14335" width="34.28515625" style="78" customWidth="1"/>
    <col min="14336" max="14339" width="0" style="78" hidden="1" customWidth="1"/>
    <col min="14340" max="14340" width="20.28515625" style="78" customWidth="1"/>
    <col min="14341" max="14589" width="9.140625" style="78"/>
    <col min="14590" max="14590" width="11.5703125" style="78" customWidth="1"/>
    <col min="14591" max="14591" width="34.28515625" style="78" customWidth="1"/>
    <col min="14592" max="14595" width="0" style="78" hidden="1" customWidth="1"/>
    <col min="14596" max="14596" width="20.28515625" style="78" customWidth="1"/>
    <col min="14597" max="14845" width="9.140625" style="78"/>
    <col min="14846" max="14846" width="11.5703125" style="78" customWidth="1"/>
    <col min="14847" max="14847" width="34.28515625" style="78" customWidth="1"/>
    <col min="14848" max="14851" width="0" style="78" hidden="1" customWidth="1"/>
    <col min="14852" max="14852" width="20.28515625" style="78" customWidth="1"/>
    <col min="14853" max="15101" width="9.140625" style="78"/>
    <col min="15102" max="15102" width="11.5703125" style="78" customWidth="1"/>
    <col min="15103" max="15103" width="34.28515625" style="78" customWidth="1"/>
    <col min="15104" max="15107" width="0" style="78" hidden="1" customWidth="1"/>
    <col min="15108" max="15108" width="20.28515625" style="78" customWidth="1"/>
    <col min="15109" max="15357" width="9.140625" style="78"/>
    <col min="15358" max="15358" width="11.5703125" style="78" customWidth="1"/>
    <col min="15359" max="15359" width="34.28515625" style="78" customWidth="1"/>
    <col min="15360" max="15363" width="0" style="78" hidden="1" customWidth="1"/>
    <col min="15364" max="15364" width="20.28515625" style="78" customWidth="1"/>
    <col min="15365" max="15613" width="9.140625" style="78"/>
    <col min="15614" max="15614" width="11.5703125" style="78" customWidth="1"/>
    <col min="15615" max="15615" width="34.28515625" style="78" customWidth="1"/>
    <col min="15616" max="15619" width="0" style="78" hidden="1" customWidth="1"/>
    <col min="15620" max="15620" width="20.28515625" style="78" customWidth="1"/>
    <col min="15621" max="15869" width="9.140625" style="78"/>
    <col min="15870" max="15870" width="11.5703125" style="78" customWidth="1"/>
    <col min="15871" max="15871" width="34.28515625" style="78" customWidth="1"/>
    <col min="15872" max="15875" width="0" style="78" hidden="1" customWidth="1"/>
    <col min="15876" max="15876" width="20.28515625" style="78" customWidth="1"/>
    <col min="15877" max="16125" width="9.140625" style="78"/>
    <col min="16126" max="16126" width="11.5703125" style="78" customWidth="1"/>
    <col min="16127" max="16127" width="34.28515625" style="78" customWidth="1"/>
    <col min="16128" max="16131" width="0" style="78" hidden="1" customWidth="1"/>
    <col min="16132" max="16132" width="20.28515625" style="78" customWidth="1"/>
    <col min="16133" max="16384" width="9.140625" style="78"/>
  </cols>
  <sheetData>
    <row r="1" spans="1:9">
      <c r="B1" s="77" t="s">
        <v>49</v>
      </c>
    </row>
    <row r="2" spans="1:9">
      <c r="A2" s="79"/>
      <c r="B2" s="79"/>
      <c r="C2" s="80" t="s">
        <v>1</v>
      </c>
    </row>
    <row r="3" spans="1:9">
      <c r="A3" s="81"/>
      <c r="B3" s="82"/>
      <c r="C3" s="82"/>
    </row>
    <row r="4" spans="1:9">
      <c r="A4" s="81"/>
      <c r="B4" s="82"/>
      <c r="C4" s="83" t="s">
        <v>90</v>
      </c>
    </row>
    <row r="5" spans="1:9">
      <c r="A5" s="81"/>
      <c r="B5" s="83"/>
      <c r="C5" s="84"/>
    </row>
    <row r="6" spans="1:9" ht="15" customHeight="1">
      <c r="A6" s="171" t="s">
        <v>2</v>
      </c>
      <c r="B6" s="172" t="s">
        <v>50</v>
      </c>
      <c r="C6" s="172" t="s">
        <v>51</v>
      </c>
      <c r="D6" s="170" t="s">
        <v>91</v>
      </c>
    </row>
    <row r="7" spans="1:9" ht="25.5" customHeight="1">
      <c r="A7" s="171"/>
      <c r="B7" s="172"/>
      <c r="C7" s="172"/>
      <c r="D7" s="170"/>
    </row>
    <row r="8" spans="1:9" s="88" customFormat="1">
      <c r="A8" s="86">
        <v>1</v>
      </c>
      <c r="B8" s="144" t="s">
        <v>5</v>
      </c>
      <c r="C8" s="145" t="s">
        <v>6</v>
      </c>
      <c r="D8" s="87">
        <v>22.54</v>
      </c>
      <c r="E8" s="85"/>
      <c r="F8" s="89"/>
      <c r="G8" s="85"/>
      <c r="H8" s="85"/>
      <c r="I8" s="85"/>
    </row>
    <row r="9" spans="1:9" s="88" customFormat="1">
      <c r="A9" s="86">
        <v>2</v>
      </c>
      <c r="B9" s="146" t="s">
        <v>7</v>
      </c>
      <c r="C9" s="147" t="s">
        <v>8</v>
      </c>
      <c r="D9" s="87">
        <v>31.43</v>
      </c>
      <c r="E9" s="85"/>
      <c r="F9" s="89"/>
      <c r="G9" s="85"/>
      <c r="H9" s="85"/>
      <c r="I9" s="85"/>
    </row>
    <row r="10" spans="1:9" s="85" customFormat="1">
      <c r="A10" s="86">
        <v>3</v>
      </c>
      <c r="B10" s="148" t="s">
        <v>9</v>
      </c>
      <c r="C10" s="147" t="s">
        <v>10</v>
      </c>
      <c r="D10" s="87">
        <v>29.29</v>
      </c>
      <c r="F10" s="89"/>
    </row>
    <row r="11" spans="1:9" s="88" customFormat="1">
      <c r="A11" s="86">
        <v>4</v>
      </c>
      <c r="B11" s="148" t="s">
        <v>11</v>
      </c>
      <c r="C11" s="147" t="s">
        <v>12</v>
      </c>
      <c r="D11" s="87">
        <v>29.29</v>
      </c>
      <c r="E11" s="85"/>
      <c r="F11" s="89"/>
      <c r="G11" s="85"/>
      <c r="H11" s="85"/>
      <c r="I11" s="85"/>
    </row>
    <row r="12" spans="1:9" s="88" customFormat="1">
      <c r="A12" s="86">
        <v>5</v>
      </c>
      <c r="B12" s="149" t="s">
        <v>13</v>
      </c>
      <c r="C12" s="147" t="s">
        <v>14</v>
      </c>
      <c r="D12" s="87">
        <v>66.180000000000007</v>
      </c>
      <c r="E12" s="85"/>
      <c r="F12" s="89"/>
      <c r="G12" s="85"/>
      <c r="H12" s="85"/>
      <c r="I12" s="85"/>
    </row>
    <row r="13" spans="1:9" s="88" customFormat="1">
      <c r="A13" s="86">
        <v>6</v>
      </c>
      <c r="B13" s="146" t="s">
        <v>84</v>
      </c>
      <c r="C13" s="147" t="s">
        <v>85</v>
      </c>
      <c r="D13" s="87">
        <v>26.43</v>
      </c>
      <c r="E13" s="85"/>
      <c r="F13" s="89"/>
      <c r="G13" s="85"/>
      <c r="H13" s="85"/>
      <c r="I13" s="85"/>
    </row>
    <row r="14" spans="1:9" s="88" customFormat="1">
      <c r="A14" s="86">
        <v>7</v>
      </c>
      <c r="B14" s="149" t="s">
        <v>17</v>
      </c>
      <c r="C14" s="150" t="s">
        <v>18</v>
      </c>
      <c r="D14" s="87">
        <v>40.58</v>
      </c>
      <c r="E14" s="85"/>
      <c r="F14" s="89"/>
      <c r="G14" s="85"/>
      <c r="H14" s="85"/>
      <c r="I14" s="85"/>
    </row>
    <row r="15" spans="1:9" s="88" customFormat="1">
      <c r="A15" s="86">
        <v>8</v>
      </c>
      <c r="B15" s="149" t="s">
        <v>19</v>
      </c>
      <c r="C15" s="147" t="s">
        <v>20</v>
      </c>
      <c r="D15" s="87">
        <v>46.28</v>
      </c>
      <c r="E15" s="85"/>
      <c r="F15" s="89"/>
      <c r="G15" s="85"/>
      <c r="H15" s="85"/>
      <c r="I15" s="85"/>
    </row>
    <row r="16" spans="1:9" s="88" customFormat="1">
      <c r="A16" s="86">
        <v>9</v>
      </c>
      <c r="B16" s="149" t="s">
        <v>21</v>
      </c>
      <c r="C16" s="147" t="s">
        <v>22</v>
      </c>
      <c r="D16" s="87">
        <v>31.29</v>
      </c>
      <c r="E16" s="85"/>
      <c r="F16" s="89"/>
      <c r="G16" s="85"/>
      <c r="H16" s="85"/>
      <c r="I16" s="85"/>
    </row>
    <row r="17" spans="1:9" s="88" customFormat="1">
      <c r="A17" s="86">
        <v>10</v>
      </c>
      <c r="B17" s="149" t="s">
        <v>23</v>
      </c>
      <c r="C17" s="151" t="s">
        <v>24</v>
      </c>
      <c r="D17" s="87">
        <v>35.14</v>
      </c>
      <c r="E17" s="85"/>
      <c r="F17" s="89"/>
      <c r="G17" s="85"/>
      <c r="H17" s="85"/>
      <c r="I17" s="85"/>
    </row>
    <row r="18" spans="1:9" s="88" customFormat="1">
      <c r="A18" s="86">
        <v>11</v>
      </c>
      <c r="B18" s="152" t="s">
        <v>25</v>
      </c>
      <c r="C18" s="153" t="s">
        <v>26</v>
      </c>
      <c r="D18" s="87">
        <v>29.29</v>
      </c>
      <c r="E18" s="85"/>
      <c r="F18" s="89"/>
      <c r="G18" s="85"/>
      <c r="H18" s="85"/>
      <c r="I18" s="85"/>
    </row>
    <row r="19" spans="1:9" s="88" customFormat="1">
      <c r="A19" s="86">
        <v>12</v>
      </c>
      <c r="B19" s="148" t="s">
        <v>27</v>
      </c>
      <c r="C19" s="147" t="s">
        <v>28</v>
      </c>
      <c r="D19" s="87">
        <v>58.25</v>
      </c>
      <c r="E19" s="85"/>
      <c r="F19" s="89"/>
      <c r="G19" s="85"/>
      <c r="H19" s="85"/>
      <c r="I19" s="85"/>
    </row>
    <row r="20" spans="1:9" s="85" customFormat="1">
      <c r="A20" s="86">
        <v>13</v>
      </c>
      <c r="B20" s="148" t="s">
        <v>29</v>
      </c>
      <c r="C20" s="153" t="s">
        <v>30</v>
      </c>
      <c r="D20" s="87">
        <v>19.77</v>
      </c>
      <c r="F20" s="89"/>
    </row>
    <row r="21" spans="1:9" s="85" customFormat="1" ht="29.25">
      <c r="A21" s="86">
        <v>14</v>
      </c>
      <c r="B21" s="148" t="s">
        <v>31</v>
      </c>
      <c r="C21" s="147" t="s">
        <v>32</v>
      </c>
      <c r="D21" s="87">
        <v>68.069999999999993</v>
      </c>
      <c r="F21" s="89"/>
    </row>
    <row r="22" spans="1:9" s="88" customFormat="1">
      <c r="A22" s="86">
        <v>15</v>
      </c>
      <c r="B22" s="148" t="s">
        <v>33</v>
      </c>
      <c r="C22" s="147" t="s">
        <v>34</v>
      </c>
      <c r="D22" s="87">
        <v>28.14</v>
      </c>
      <c r="E22" s="85"/>
      <c r="F22" s="89"/>
      <c r="G22" s="85"/>
      <c r="H22" s="85"/>
      <c r="I22" s="85"/>
    </row>
    <row r="23" spans="1:9" s="88" customFormat="1">
      <c r="A23" s="86">
        <v>16</v>
      </c>
      <c r="B23" s="148" t="s">
        <v>35</v>
      </c>
      <c r="C23" s="153" t="s">
        <v>36</v>
      </c>
      <c r="D23" s="87">
        <v>34.43</v>
      </c>
      <c r="E23" s="85"/>
      <c r="F23" s="89"/>
      <c r="G23" s="85"/>
      <c r="H23" s="85"/>
      <c r="I23" s="85"/>
    </row>
    <row r="24" spans="1:9" s="88" customFormat="1">
      <c r="A24" s="86">
        <v>17</v>
      </c>
      <c r="B24" s="148" t="s">
        <v>37</v>
      </c>
      <c r="C24" s="147" t="s">
        <v>38</v>
      </c>
      <c r="D24" s="87">
        <v>41.43</v>
      </c>
      <c r="E24" s="85"/>
      <c r="F24" s="89"/>
      <c r="G24" s="85"/>
      <c r="H24" s="85"/>
      <c r="I24" s="85"/>
    </row>
    <row r="25" spans="1:9" s="88" customFormat="1">
      <c r="A25" s="86">
        <v>18</v>
      </c>
      <c r="B25" s="148" t="s">
        <v>39</v>
      </c>
      <c r="C25" s="147" t="s">
        <v>40</v>
      </c>
      <c r="D25" s="87">
        <v>31.29</v>
      </c>
      <c r="E25" s="85"/>
      <c r="F25" s="89"/>
      <c r="G25" s="85"/>
      <c r="H25" s="85"/>
      <c r="I25" s="85"/>
    </row>
    <row r="26" spans="1:9" s="88" customFormat="1">
      <c r="A26" s="86">
        <v>19</v>
      </c>
      <c r="B26" s="146" t="s">
        <v>41</v>
      </c>
      <c r="C26" s="151" t="s">
        <v>58</v>
      </c>
      <c r="D26" s="87">
        <v>22.54</v>
      </c>
      <c r="E26" s="85"/>
      <c r="F26" s="89"/>
      <c r="G26" s="85"/>
      <c r="H26" s="85"/>
      <c r="I26" s="85"/>
    </row>
    <row r="27" spans="1:9" s="88" customFormat="1">
      <c r="A27" s="86">
        <v>20</v>
      </c>
      <c r="B27" s="148" t="s">
        <v>42</v>
      </c>
      <c r="C27" s="147" t="s">
        <v>43</v>
      </c>
      <c r="D27" s="87">
        <v>29.14</v>
      </c>
      <c r="E27" s="85"/>
      <c r="F27" s="89"/>
      <c r="G27" s="85"/>
      <c r="H27" s="85"/>
      <c r="I27" s="85"/>
    </row>
    <row r="28" spans="1:9" s="88" customFormat="1">
      <c r="A28" s="86">
        <v>21</v>
      </c>
      <c r="B28" s="148" t="s">
        <v>44</v>
      </c>
      <c r="C28" s="147" t="s">
        <v>45</v>
      </c>
      <c r="D28" s="87">
        <v>31.29</v>
      </c>
      <c r="E28" s="85"/>
      <c r="F28" s="89"/>
      <c r="G28" s="85"/>
      <c r="H28" s="85"/>
      <c r="I28" s="85"/>
    </row>
    <row r="29" spans="1:9" s="88" customFormat="1" ht="29.25">
      <c r="A29" s="86">
        <v>22</v>
      </c>
      <c r="B29" s="148" t="s">
        <v>46</v>
      </c>
      <c r="C29" s="147" t="s">
        <v>47</v>
      </c>
      <c r="D29" s="87">
        <v>30.57</v>
      </c>
      <c r="E29" s="85"/>
      <c r="F29" s="89"/>
      <c r="G29" s="85"/>
      <c r="H29" s="85"/>
      <c r="I29" s="85"/>
    </row>
    <row r="30" spans="1:9" s="88" customFormat="1">
      <c r="A30" s="86">
        <v>23</v>
      </c>
      <c r="B30" s="146" t="s">
        <v>86</v>
      </c>
      <c r="C30" s="147" t="s">
        <v>87</v>
      </c>
      <c r="D30" s="87">
        <v>28.14</v>
      </c>
      <c r="E30" s="85"/>
      <c r="F30" s="89"/>
      <c r="G30" s="85"/>
      <c r="H30" s="85"/>
      <c r="I30" s="85"/>
    </row>
    <row r="31" spans="1:9" s="88" customFormat="1">
      <c r="A31" s="86">
        <v>24</v>
      </c>
      <c r="B31" s="148" t="s">
        <v>88</v>
      </c>
      <c r="C31" s="147" t="s">
        <v>89</v>
      </c>
      <c r="D31" s="87">
        <v>27.43</v>
      </c>
      <c r="E31" s="85"/>
      <c r="F31" s="89"/>
      <c r="G31" s="85"/>
      <c r="H31" s="85"/>
      <c r="I31" s="85"/>
    </row>
    <row r="32" spans="1:9" s="93" customFormat="1" ht="23.25" customHeight="1">
      <c r="A32" s="90"/>
      <c r="B32" s="90"/>
      <c r="C32" s="91" t="s">
        <v>48</v>
      </c>
      <c r="D32" s="92">
        <f>SUM(D8:D31)</f>
        <v>838.22999999999968</v>
      </c>
      <c r="E32" s="80"/>
      <c r="F32" s="89"/>
      <c r="G32" s="80"/>
      <c r="H32" s="80"/>
      <c r="I32" s="80"/>
    </row>
    <row r="34" spans="2:2">
      <c r="B34" s="94"/>
    </row>
    <row r="35" spans="2:2">
      <c r="B35" s="94"/>
    </row>
  </sheetData>
  <mergeCells count="4">
    <mergeCell ref="D6:D7"/>
    <mergeCell ref="A6:A7"/>
    <mergeCell ref="B6:B7"/>
    <mergeCell ref="C6:C7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U31"/>
  <sheetViews>
    <sheetView zoomScaleNormal="100" workbookViewId="0">
      <selection activeCell="M7" sqref="M7:R7"/>
    </sheetView>
  </sheetViews>
  <sheetFormatPr defaultRowHeight="15"/>
  <cols>
    <col min="1" max="1" width="8" style="15" customWidth="1"/>
    <col min="2" max="2" width="10" style="15" customWidth="1"/>
    <col min="3" max="3" width="35" style="15" customWidth="1"/>
    <col min="4" max="4" width="12" style="70" customWidth="1"/>
    <col min="5" max="5" width="11.42578125" style="15" customWidth="1"/>
    <col min="6" max="6" width="15.85546875" style="15" customWidth="1"/>
    <col min="7" max="12" width="14.7109375" style="15" customWidth="1"/>
    <col min="13" max="18" width="15.7109375" style="70" customWidth="1"/>
    <col min="19" max="19" width="15.7109375" style="15" customWidth="1"/>
    <col min="20" max="16384" width="9.140625" style="15"/>
  </cols>
  <sheetData>
    <row r="2" spans="1:21" s="11" customFormat="1" ht="15.75">
      <c r="A2" s="13" t="s">
        <v>57</v>
      </c>
      <c r="B2" s="12"/>
      <c r="D2" s="69"/>
      <c r="M2" s="69"/>
      <c r="N2" s="69"/>
      <c r="O2" s="69"/>
      <c r="P2" s="69"/>
      <c r="Q2" s="69"/>
      <c r="R2" s="69"/>
    </row>
    <row r="3" spans="1:21" s="11" customFormat="1" ht="15.75">
      <c r="B3" s="12"/>
      <c r="C3" s="13"/>
      <c r="D3" s="69"/>
      <c r="M3" s="69"/>
      <c r="N3" s="69"/>
      <c r="O3" s="69"/>
      <c r="P3" s="69"/>
      <c r="Q3" s="69"/>
      <c r="R3" s="69"/>
    </row>
    <row r="4" spans="1:21" ht="15.75">
      <c r="C4" s="83" t="s">
        <v>90</v>
      </c>
    </row>
    <row r="6" spans="1:21" ht="49.5">
      <c r="A6" s="37" t="s">
        <v>2</v>
      </c>
      <c r="B6" s="37" t="s">
        <v>52</v>
      </c>
      <c r="C6" s="37" t="s">
        <v>4</v>
      </c>
      <c r="D6" s="71" t="s">
        <v>53</v>
      </c>
      <c r="E6" s="38" t="s">
        <v>54</v>
      </c>
      <c r="F6" s="38" t="s">
        <v>55</v>
      </c>
      <c r="G6" s="39" t="s">
        <v>92</v>
      </c>
      <c r="H6" s="39" t="s">
        <v>93</v>
      </c>
      <c r="I6" s="39" t="s">
        <v>94</v>
      </c>
      <c r="J6" s="39" t="s">
        <v>95</v>
      </c>
      <c r="K6" s="39" t="s">
        <v>96</v>
      </c>
      <c r="L6" s="39" t="s">
        <v>97</v>
      </c>
      <c r="M6" s="96" t="s">
        <v>98</v>
      </c>
      <c r="N6" s="96" t="s">
        <v>99</v>
      </c>
      <c r="O6" s="96" t="s">
        <v>100</v>
      </c>
      <c r="P6" s="96" t="s">
        <v>101</v>
      </c>
      <c r="Q6" s="96" t="s">
        <v>102</v>
      </c>
      <c r="R6" s="96" t="s">
        <v>103</v>
      </c>
      <c r="S6" s="14"/>
    </row>
    <row r="7" spans="1:21" s="17" customFormat="1" ht="29.25" customHeight="1">
      <c r="A7" s="40">
        <v>1</v>
      </c>
      <c r="B7" s="61" t="s">
        <v>5</v>
      </c>
      <c r="C7" s="61" t="s">
        <v>6</v>
      </c>
      <c r="D7" s="95">
        <v>2</v>
      </c>
      <c r="E7" s="41">
        <v>3</v>
      </c>
      <c r="F7" s="41">
        <v>70.44</v>
      </c>
      <c r="G7" s="36">
        <v>21</v>
      </c>
      <c r="H7" s="36">
        <v>22</v>
      </c>
      <c r="I7" s="36">
        <v>22</v>
      </c>
      <c r="J7" s="36">
        <v>21</v>
      </c>
      <c r="K7" s="36">
        <v>21</v>
      </c>
      <c r="L7" s="36">
        <v>20</v>
      </c>
      <c r="M7" s="72">
        <f>D7*E7*F7*G7</f>
        <v>8875.44</v>
      </c>
      <c r="N7" s="72">
        <f>D7*E7*F7*H7</f>
        <v>9298.08</v>
      </c>
      <c r="O7" s="72">
        <f>D7*E7*F7*I7</f>
        <v>9298.08</v>
      </c>
      <c r="P7" s="72">
        <f>D7*E7*F7*J7</f>
        <v>8875.44</v>
      </c>
      <c r="Q7" s="72">
        <f>D7*E7*F7*K7</f>
        <v>8875.44</v>
      </c>
      <c r="R7" s="72">
        <f>D7*E7*F7*L7</f>
        <v>8452.7999999999993</v>
      </c>
      <c r="S7" s="16"/>
      <c r="U7" s="18"/>
    </row>
    <row r="8" spans="1:21" s="17" customFormat="1" ht="16.5">
      <c r="A8" s="40">
        <v>2</v>
      </c>
      <c r="B8" s="62" t="s">
        <v>7</v>
      </c>
      <c r="C8" s="62" t="s">
        <v>8</v>
      </c>
      <c r="D8" s="95">
        <v>3</v>
      </c>
      <c r="E8" s="41">
        <v>3</v>
      </c>
      <c r="F8" s="41">
        <v>70.44</v>
      </c>
      <c r="G8" s="36">
        <v>21</v>
      </c>
      <c r="H8" s="36">
        <v>22</v>
      </c>
      <c r="I8" s="36">
        <v>22</v>
      </c>
      <c r="J8" s="36">
        <v>21</v>
      </c>
      <c r="K8" s="36">
        <v>21</v>
      </c>
      <c r="L8" s="36">
        <v>20</v>
      </c>
      <c r="M8" s="72">
        <f>D8*E8*F8*G8</f>
        <v>13313.16</v>
      </c>
      <c r="N8" s="72">
        <f t="shared" ref="N8:N30" si="0">D8*E8*F8*H8</f>
        <v>13947.12</v>
      </c>
      <c r="O8" s="72">
        <f t="shared" ref="O8:O30" si="1">D8*E8*F8*I8</f>
        <v>13947.12</v>
      </c>
      <c r="P8" s="72">
        <f t="shared" ref="P8:P30" si="2">D8*E8*F8*J8</f>
        <v>13313.16</v>
      </c>
      <c r="Q8" s="72">
        <f t="shared" ref="Q8:Q30" si="3">D8*E8*F8*K8</f>
        <v>13313.16</v>
      </c>
      <c r="R8" s="72">
        <f t="shared" ref="R8:R30" si="4">D8*E8*F8*L8</f>
        <v>12679.2</v>
      </c>
      <c r="S8" s="16"/>
      <c r="U8" s="18"/>
    </row>
    <row r="9" spans="1:21" s="17" customFormat="1" ht="16.5">
      <c r="A9" s="40">
        <v>3</v>
      </c>
      <c r="B9" s="42" t="s">
        <v>9</v>
      </c>
      <c r="C9" s="62" t="s">
        <v>10</v>
      </c>
      <c r="D9" s="95">
        <v>2</v>
      </c>
      <c r="E9" s="41">
        <v>3</v>
      </c>
      <c r="F9" s="41">
        <v>70.44</v>
      </c>
      <c r="G9" s="36">
        <v>21</v>
      </c>
      <c r="H9" s="36">
        <v>22</v>
      </c>
      <c r="I9" s="36">
        <v>22</v>
      </c>
      <c r="J9" s="36">
        <v>21</v>
      </c>
      <c r="K9" s="36">
        <v>21</v>
      </c>
      <c r="L9" s="36">
        <v>20</v>
      </c>
      <c r="M9" s="72">
        <f t="shared" ref="M9:M30" si="5">D9*E9*F9*G9</f>
        <v>8875.44</v>
      </c>
      <c r="N9" s="72">
        <f t="shared" si="0"/>
        <v>9298.08</v>
      </c>
      <c r="O9" s="72">
        <f t="shared" si="1"/>
        <v>9298.08</v>
      </c>
      <c r="P9" s="72">
        <f t="shared" si="2"/>
        <v>8875.44</v>
      </c>
      <c r="Q9" s="72">
        <f t="shared" si="3"/>
        <v>8875.44</v>
      </c>
      <c r="R9" s="72">
        <f t="shared" si="4"/>
        <v>8452.7999999999993</v>
      </c>
      <c r="S9" s="16"/>
      <c r="U9" s="18"/>
    </row>
    <row r="10" spans="1:21" s="17" customFormat="1" ht="16.5">
      <c r="A10" s="40">
        <v>4</v>
      </c>
      <c r="B10" s="42" t="s">
        <v>11</v>
      </c>
      <c r="C10" s="62" t="s">
        <v>12</v>
      </c>
      <c r="D10" s="95">
        <v>2</v>
      </c>
      <c r="E10" s="41">
        <v>3</v>
      </c>
      <c r="F10" s="41">
        <v>70.44</v>
      </c>
      <c r="G10" s="36">
        <v>21</v>
      </c>
      <c r="H10" s="36">
        <v>22</v>
      </c>
      <c r="I10" s="36">
        <v>22</v>
      </c>
      <c r="J10" s="36">
        <v>21</v>
      </c>
      <c r="K10" s="36">
        <v>21</v>
      </c>
      <c r="L10" s="36">
        <v>20</v>
      </c>
      <c r="M10" s="72">
        <f t="shared" si="5"/>
        <v>8875.44</v>
      </c>
      <c r="N10" s="72">
        <f t="shared" si="0"/>
        <v>9298.08</v>
      </c>
      <c r="O10" s="72">
        <f t="shared" si="1"/>
        <v>9298.08</v>
      </c>
      <c r="P10" s="72">
        <f t="shared" si="2"/>
        <v>8875.44</v>
      </c>
      <c r="Q10" s="72">
        <f t="shared" si="3"/>
        <v>8875.44</v>
      </c>
      <c r="R10" s="72">
        <f t="shared" si="4"/>
        <v>8452.7999999999993</v>
      </c>
      <c r="S10" s="16"/>
      <c r="U10" s="18"/>
    </row>
    <row r="11" spans="1:21" s="17" customFormat="1" ht="16.5">
      <c r="A11" s="40">
        <v>5</v>
      </c>
      <c r="B11" s="64" t="s">
        <v>13</v>
      </c>
      <c r="C11" s="62" t="s">
        <v>14</v>
      </c>
      <c r="D11" s="95">
        <v>3</v>
      </c>
      <c r="E11" s="41">
        <v>3</v>
      </c>
      <c r="F11" s="41">
        <v>70.44</v>
      </c>
      <c r="G11" s="36">
        <v>21</v>
      </c>
      <c r="H11" s="36">
        <v>22</v>
      </c>
      <c r="I11" s="36">
        <v>22</v>
      </c>
      <c r="J11" s="36">
        <v>21</v>
      </c>
      <c r="K11" s="36">
        <v>21</v>
      </c>
      <c r="L11" s="36">
        <v>20</v>
      </c>
      <c r="M11" s="72">
        <f t="shared" si="5"/>
        <v>13313.16</v>
      </c>
      <c r="N11" s="72">
        <f t="shared" si="0"/>
        <v>13947.12</v>
      </c>
      <c r="O11" s="72">
        <f t="shared" si="1"/>
        <v>13947.12</v>
      </c>
      <c r="P11" s="72">
        <f t="shared" si="2"/>
        <v>13313.16</v>
      </c>
      <c r="Q11" s="72">
        <f t="shared" si="3"/>
        <v>13313.16</v>
      </c>
      <c r="R11" s="72">
        <f t="shared" si="4"/>
        <v>12679.2</v>
      </c>
      <c r="S11" s="16"/>
      <c r="U11" s="18"/>
    </row>
    <row r="12" spans="1:21" s="17" customFormat="1" ht="16.5">
      <c r="A12" s="40">
        <v>6</v>
      </c>
      <c r="B12" s="64" t="s">
        <v>84</v>
      </c>
      <c r="C12" s="62" t="s">
        <v>85</v>
      </c>
      <c r="D12" s="95">
        <v>3</v>
      </c>
      <c r="E12" s="41">
        <v>3</v>
      </c>
      <c r="F12" s="41">
        <v>70.44</v>
      </c>
      <c r="G12" s="36">
        <v>21</v>
      </c>
      <c r="H12" s="36">
        <v>22</v>
      </c>
      <c r="I12" s="36">
        <v>22</v>
      </c>
      <c r="J12" s="36">
        <v>21</v>
      </c>
      <c r="K12" s="36">
        <v>21</v>
      </c>
      <c r="L12" s="36">
        <v>20</v>
      </c>
      <c r="M12" s="72">
        <f t="shared" si="5"/>
        <v>13313.16</v>
      </c>
      <c r="N12" s="72">
        <f t="shared" si="0"/>
        <v>13947.12</v>
      </c>
      <c r="O12" s="72">
        <f t="shared" si="1"/>
        <v>13947.12</v>
      </c>
      <c r="P12" s="72">
        <f t="shared" si="2"/>
        <v>13313.16</v>
      </c>
      <c r="Q12" s="72">
        <f t="shared" si="3"/>
        <v>13313.16</v>
      </c>
      <c r="R12" s="72">
        <f t="shared" si="4"/>
        <v>12679.2</v>
      </c>
      <c r="S12" s="16"/>
      <c r="U12" s="18"/>
    </row>
    <row r="13" spans="1:21" s="17" customFormat="1" ht="22.5" customHeight="1">
      <c r="A13" s="40">
        <v>7</v>
      </c>
      <c r="B13" s="64" t="s">
        <v>17</v>
      </c>
      <c r="C13" s="62" t="s">
        <v>18</v>
      </c>
      <c r="D13" s="95">
        <v>4</v>
      </c>
      <c r="E13" s="41">
        <v>3</v>
      </c>
      <c r="F13" s="41">
        <v>70.44</v>
      </c>
      <c r="G13" s="36">
        <v>21</v>
      </c>
      <c r="H13" s="36">
        <v>22</v>
      </c>
      <c r="I13" s="36">
        <v>22</v>
      </c>
      <c r="J13" s="36">
        <v>21</v>
      </c>
      <c r="K13" s="36">
        <v>21</v>
      </c>
      <c r="L13" s="36">
        <v>20</v>
      </c>
      <c r="M13" s="72">
        <f t="shared" si="5"/>
        <v>17750.88</v>
      </c>
      <c r="N13" s="72">
        <f t="shared" si="0"/>
        <v>18596.16</v>
      </c>
      <c r="O13" s="72">
        <f t="shared" si="1"/>
        <v>18596.16</v>
      </c>
      <c r="P13" s="72">
        <f t="shared" si="2"/>
        <v>17750.88</v>
      </c>
      <c r="Q13" s="72">
        <f t="shared" si="3"/>
        <v>17750.88</v>
      </c>
      <c r="R13" s="72">
        <f t="shared" si="4"/>
        <v>16905.599999999999</v>
      </c>
      <c r="S13" s="16"/>
      <c r="U13" s="18"/>
    </row>
    <row r="14" spans="1:21" s="17" customFormat="1" ht="22.5" customHeight="1">
      <c r="A14" s="40">
        <v>8</v>
      </c>
      <c r="B14" s="64" t="s">
        <v>19</v>
      </c>
      <c r="C14" s="62" t="s">
        <v>20</v>
      </c>
      <c r="D14" s="95">
        <v>2</v>
      </c>
      <c r="E14" s="41">
        <v>3</v>
      </c>
      <c r="F14" s="41">
        <v>70.44</v>
      </c>
      <c r="G14" s="36">
        <v>21</v>
      </c>
      <c r="H14" s="36">
        <v>22</v>
      </c>
      <c r="I14" s="36">
        <v>22</v>
      </c>
      <c r="J14" s="36">
        <v>21</v>
      </c>
      <c r="K14" s="36">
        <v>21</v>
      </c>
      <c r="L14" s="36">
        <v>20</v>
      </c>
      <c r="M14" s="72">
        <f t="shared" si="5"/>
        <v>8875.44</v>
      </c>
      <c r="N14" s="72">
        <f t="shared" si="0"/>
        <v>9298.08</v>
      </c>
      <c r="O14" s="72">
        <f t="shared" si="1"/>
        <v>9298.08</v>
      </c>
      <c r="P14" s="72">
        <f t="shared" si="2"/>
        <v>8875.44</v>
      </c>
      <c r="Q14" s="72">
        <f t="shared" si="3"/>
        <v>8875.44</v>
      </c>
      <c r="R14" s="72">
        <f t="shared" si="4"/>
        <v>8452.7999999999993</v>
      </c>
      <c r="S14" s="16"/>
      <c r="U14" s="18"/>
    </row>
    <row r="15" spans="1:21" s="17" customFormat="1" ht="16.5">
      <c r="A15" s="40">
        <v>9</v>
      </c>
      <c r="B15" s="64" t="s">
        <v>21</v>
      </c>
      <c r="C15" s="62" t="s">
        <v>22</v>
      </c>
      <c r="D15" s="95">
        <v>2</v>
      </c>
      <c r="E15" s="41">
        <v>3</v>
      </c>
      <c r="F15" s="41">
        <v>70.44</v>
      </c>
      <c r="G15" s="36">
        <v>21</v>
      </c>
      <c r="H15" s="36">
        <v>22</v>
      </c>
      <c r="I15" s="36">
        <v>22</v>
      </c>
      <c r="J15" s="36">
        <v>21</v>
      </c>
      <c r="K15" s="36">
        <v>21</v>
      </c>
      <c r="L15" s="36">
        <v>20</v>
      </c>
      <c r="M15" s="72">
        <f t="shared" si="5"/>
        <v>8875.44</v>
      </c>
      <c r="N15" s="72">
        <f t="shared" si="0"/>
        <v>9298.08</v>
      </c>
      <c r="O15" s="72">
        <f t="shared" si="1"/>
        <v>9298.08</v>
      </c>
      <c r="P15" s="72">
        <f t="shared" si="2"/>
        <v>8875.44</v>
      </c>
      <c r="Q15" s="72">
        <f t="shared" si="3"/>
        <v>8875.44</v>
      </c>
      <c r="R15" s="72">
        <f t="shared" si="4"/>
        <v>8452.7999999999993</v>
      </c>
      <c r="S15" s="16"/>
      <c r="U15" s="18"/>
    </row>
    <row r="16" spans="1:21" s="17" customFormat="1" ht="16.5">
      <c r="A16" s="40">
        <v>10</v>
      </c>
      <c r="B16" s="64" t="s">
        <v>23</v>
      </c>
      <c r="C16" s="65" t="s">
        <v>24</v>
      </c>
      <c r="D16" s="95">
        <v>1</v>
      </c>
      <c r="E16" s="41">
        <v>3</v>
      </c>
      <c r="F16" s="41">
        <v>70.44</v>
      </c>
      <c r="G16" s="36">
        <v>21</v>
      </c>
      <c r="H16" s="36">
        <v>22</v>
      </c>
      <c r="I16" s="36">
        <v>22</v>
      </c>
      <c r="J16" s="36">
        <v>21</v>
      </c>
      <c r="K16" s="36">
        <v>21</v>
      </c>
      <c r="L16" s="36">
        <v>20</v>
      </c>
      <c r="M16" s="72">
        <f t="shared" si="5"/>
        <v>4437.72</v>
      </c>
      <c r="N16" s="72">
        <f t="shared" si="0"/>
        <v>4649.04</v>
      </c>
      <c r="O16" s="72">
        <f t="shared" si="1"/>
        <v>4649.04</v>
      </c>
      <c r="P16" s="72">
        <f t="shared" si="2"/>
        <v>4437.72</v>
      </c>
      <c r="Q16" s="72">
        <f t="shared" si="3"/>
        <v>4437.72</v>
      </c>
      <c r="R16" s="72">
        <f t="shared" si="4"/>
        <v>4226.3999999999996</v>
      </c>
      <c r="S16" s="16"/>
      <c r="U16" s="18"/>
    </row>
    <row r="17" spans="1:21" s="17" customFormat="1" ht="16.5">
      <c r="A17" s="40">
        <v>11</v>
      </c>
      <c r="B17" s="63" t="s">
        <v>25</v>
      </c>
      <c r="C17" s="62" t="s">
        <v>26</v>
      </c>
      <c r="D17" s="95">
        <v>2</v>
      </c>
      <c r="E17" s="41">
        <v>3</v>
      </c>
      <c r="F17" s="41">
        <v>70.44</v>
      </c>
      <c r="G17" s="36">
        <v>21</v>
      </c>
      <c r="H17" s="36">
        <v>22</v>
      </c>
      <c r="I17" s="36">
        <v>22</v>
      </c>
      <c r="J17" s="36">
        <v>21</v>
      </c>
      <c r="K17" s="36">
        <v>21</v>
      </c>
      <c r="L17" s="36">
        <v>20</v>
      </c>
      <c r="M17" s="72">
        <f t="shared" si="5"/>
        <v>8875.44</v>
      </c>
      <c r="N17" s="72">
        <f t="shared" si="0"/>
        <v>9298.08</v>
      </c>
      <c r="O17" s="72">
        <f t="shared" si="1"/>
        <v>9298.08</v>
      </c>
      <c r="P17" s="72">
        <f t="shared" si="2"/>
        <v>8875.44</v>
      </c>
      <c r="Q17" s="72">
        <f t="shared" si="3"/>
        <v>8875.44</v>
      </c>
      <c r="R17" s="72">
        <f t="shared" si="4"/>
        <v>8452.7999999999993</v>
      </c>
      <c r="S17" s="16"/>
      <c r="U17" s="18"/>
    </row>
    <row r="18" spans="1:21" s="17" customFormat="1" ht="16.5">
      <c r="A18" s="40">
        <v>12</v>
      </c>
      <c r="B18" s="42" t="s">
        <v>27</v>
      </c>
      <c r="C18" s="62" t="s">
        <v>28</v>
      </c>
      <c r="D18" s="95">
        <v>6</v>
      </c>
      <c r="E18" s="41">
        <v>3</v>
      </c>
      <c r="F18" s="41">
        <v>70.44</v>
      </c>
      <c r="G18" s="36">
        <v>21</v>
      </c>
      <c r="H18" s="36">
        <v>22</v>
      </c>
      <c r="I18" s="36">
        <v>22</v>
      </c>
      <c r="J18" s="36">
        <v>21</v>
      </c>
      <c r="K18" s="36">
        <v>21</v>
      </c>
      <c r="L18" s="36">
        <v>20</v>
      </c>
      <c r="M18" s="72">
        <f t="shared" si="5"/>
        <v>26626.32</v>
      </c>
      <c r="N18" s="72">
        <f t="shared" si="0"/>
        <v>27894.240000000002</v>
      </c>
      <c r="O18" s="72">
        <f t="shared" si="1"/>
        <v>27894.240000000002</v>
      </c>
      <c r="P18" s="72">
        <f t="shared" si="2"/>
        <v>26626.32</v>
      </c>
      <c r="Q18" s="72">
        <f t="shared" si="3"/>
        <v>26626.32</v>
      </c>
      <c r="R18" s="72">
        <f t="shared" si="4"/>
        <v>25358.400000000001</v>
      </c>
      <c r="S18" s="16"/>
      <c r="U18" s="18"/>
    </row>
    <row r="19" spans="1:21" s="17" customFormat="1" ht="16.5">
      <c r="A19" s="40">
        <v>13</v>
      </c>
      <c r="B19" s="42" t="s">
        <v>29</v>
      </c>
      <c r="C19" s="62" t="s">
        <v>30</v>
      </c>
      <c r="D19" s="95">
        <v>1.2</v>
      </c>
      <c r="E19" s="41">
        <v>3</v>
      </c>
      <c r="F19" s="41">
        <v>70.44</v>
      </c>
      <c r="G19" s="36">
        <v>21</v>
      </c>
      <c r="H19" s="36">
        <v>22</v>
      </c>
      <c r="I19" s="36">
        <v>22</v>
      </c>
      <c r="J19" s="36">
        <v>21</v>
      </c>
      <c r="K19" s="36">
        <v>21</v>
      </c>
      <c r="L19" s="36">
        <v>20</v>
      </c>
      <c r="M19" s="72">
        <f t="shared" si="5"/>
        <v>5325.2639999999992</v>
      </c>
      <c r="N19" s="72">
        <f t="shared" si="0"/>
        <v>5578.847999999999</v>
      </c>
      <c r="O19" s="72">
        <f t="shared" si="1"/>
        <v>5578.847999999999</v>
      </c>
      <c r="P19" s="72">
        <f t="shared" si="2"/>
        <v>5325.2639999999992</v>
      </c>
      <c r="Q19" s="72">
        <f t="shared" si="3"/>
        <v>5325.2639999999992</v>
      </c>
      <c r="R19" s="72">
        <f t="shared" si="4"/>
        <v>5071.6799999999994</v>
      </c>
      <c r="S19" s="16"/>
      <c r="U19" s="18"/>
    </row>
    <row r="20" spans="1:21" s="17" customFormat="1" ht="33">
      <c r="A20" s="40">
        <v>14</v>
      </c>
      <c r="B20" s="42" t="s">
        <v>31</v>
      </c>
      <c r="C20" s="62" t="s">
        <v>32</v>
      </c>
      <c r="D20" s="95">
        <v>4</v>
      </c>
      <c r="E20" s="41">
        <v>3</v>
      </c>
      <c r="F20" s="41">
        <v>70.44</v>
      </c>
      <c r="G20" s="36">
        <v>21</v>
      </c>
      <c r="H20" s="36">
        <v>22</v>
      </c>
      <c r="I20" s="36">
        <v>22</v>
      </c>
      <c r="J20" s="36">
        <v>21</v>
      </c>
      <c r="K20" s="36">
        <v>21</v>
      </c>
      <c r="L20" s="36">
        <v>20</v>
      </c>
      <c r="M20" s="72">
        <f t="shared" si="5"/>
        <v>17750.88</v>
      </c>
      <c r="N20" s="72">
        <f t="shared" si="0"/>
        <v>18596.16</v>
      </c>
      <c r="O20" s="72">
        <f t="shared" si="1"/>
        <v>18596.16</v>
      </c>
      <c r="P20" s="72">
        <f t="shared" si="2"/>
        <v>17750.88</v>
      </c>
      <c r="Q20" s="72">
        <f t="shared" si="3"/>
        <v>17750.88</v>
      </c>
      <c r="R20" s="72">
        <f t="shared" si="4"/>
        <v>16905.599999999999</v>
      </c>
      <c r="S20" s="16"/>
      <c r="U20" s="18"/>
    </row>
    <row r="21" spans="1:21" s="17" customFormat="1" ht="16.5">
      <c r="A21" s="40">
        <v>15</v>
      </c>
      <c r="B21" s="42" t="s">
        <v>33</v>
      </c>
      <c r="C21" s="62" t="s">
        <v>34</v>
      </c>
      <c r="D21" s="95">
        <v>1</v>
      </c>
      <c r="E21" s="41">
        <v>3</v>
      </c>
      <c r="F21" s="41">
        <v>70.44</v>
      </c>
      <c r="G21" s="36">
        <v>21</v>
      </c>
      <c r="H21" s="36">
        <v>22</v>
      </c>
      <c r="I21" s="36">
        <v>22</v>
      </c>
      <c r="J21" s="36">
        <v>21</v>
      </c>
      <c r="K21" s="36">
        <v>21</v>
      </c>
      <c r="L21" s="36">
        <v>20</v>
      </c>
      <c r="M21" s="72">
        <f t="shared" si="5"/>
        <v>4437.72</v>
      </c>
      <c r="N21" s="72">
        <f t="shared" si="0"/>
        <v>4649.04</v>
      </c>
      <c r="O21" s="72">
        <f t="shared" si="1"/>
        <v>4649.04</v>
      </c>
      <c r="P21" s="72">
        <f t="shared" si="2"/>
        <v>4437.72</v>
      </c>
      <c r="Q21" s="72">
        <f t="shared" si="3"/>
        <v>4437.72</v>
      </c>
      <c r="R21" s="72">
        <f t="shared" si="4"/>
        <v>4226.3999999999996</v>
      </c>
      <c r="S21" s="16"/>
      <c r="U21" s="18"/>
    </row>
    <row r="22" spans="1:21" s="17" customFormat="1" ht="16.5">
      <c r="A22" s="40">
        <v>16</v>
      </c>
      <c r="B22" s="42" t="s">
        <v>35</v>
      </c>
      <c r="C22" s="62" t="s">
        <v>36</v>
      </c>
      <c r="D22" s="95">
        <v>3</v>
      </c>
      <c r="E22" s="41">
        <v>3</v>
      </c>
      <c r="F22" s="41">
        <v>70.44</v>
      </c>
      <c r="G22" s="36">
        <v>21</v>
      </c>
      <c r="H22" s="36">
        <v>22</v>
      </c>
      <c r="I22" s="36">
        <v>22</v>
      </c>
      <c r="J22" s="36">
        <v>21</v>
      </c>
      <c r="K22" s="36">
        <v>21</v>
      </c>
      <c r="L22" s="36">
        <v>20</v>
      </c>
      <c r="M22" s="72">
        <f t="shared" si="5"/>
        <v>13313.16</v>
      </c>
      <c r="N22" s="72">
        <f t="shared" si="0"/>
        <v>13947.12</v>
      </c>
      <c r="O22" s="72">
        <f t="shared" si="1"/>
        <v>13947.12</v>
      </c>
      <c r="P22" s="72">
        <f t="shared" si="2"/>
        <v>13313.16</v>
      </c>
      <c r="Q22" s="72">
        <f t="shared" si="3"/>
        <v>13313.16</v>
      </c>
      <c r="R22" s="72">
        <f t="shared" si="4"/>
        <v>12679.2</v>
      </c>
      <c r="S22" s="16"/>
      <c r="U22" s="18"/>
    </row>
    <row r="23" spans="1:21" s="17" customFormat="1" ht="16.5">
      <c r="A23" s="40">
        <v>17</v>
      </c>
      <c r="B23" s="42" t="s">
        <v>37</v>
      </c>
      <c r="C23" s="62" t="s">
        <v>38</v>
      </c>
      <c r="D23" s="95">
        <v>3</v>
      </c>
      <c r="E23" s="41">
        <v>3</v>
      </c>
      <c r="F23" s="41">
        <v>70.44</v>
      </c>
      <c r="G23" s="36">
        <v>21</v>
      </c>
      <c r="H23" s="36">
        <v>22</v>
      </c>
      <c r="I23" s="36">
        <v>22</v>
      </c>
      <c r="J23" s="36">
        <v>21</v>
      </c>
      <c r="K23" s="36">
        <v>21</v>
      </c>
      <c r="L23" s="36">
        <v>20</v>
      </c>
      <c r="M23" s="72">
        <f t="shared" si="5"/>
        <v>13313.16</v>
      </c>
      <c r="N23" s="72">
        <f t="shared" si="0"/>
        <v>13947.12</v>
      </c>
      <c r="O23" s="72">
        <f t="shared" si="1"/>
        <v>13947.12</v>
      </c>
      <c r="P23" s="72">
        <f t="shared" si="2"/>
        <v>13313.16</v>
      </c>
      <c r="Q23" s="72">
        <f t="shared" si="3"/>
        <v>13313.16</v>
      </c>
      <c r="R23" s="72">
        <f t="shared" si="4"/>
        <v>12679.2</v>
      </c>
      <c r="S23" s="16"/>
      <c r="U23" s="18"/>
    </row>
    <row r="24" spans="1:21" s="17" customFormat="1" ht="16.5">
      <c r="A24" s="40">
        <v>18</v>
      </c>
      <c r="B24" s="42" t="s">
        <v>39</v>
      </c>
      <c r="C24" s="62" t="s">
        <v>40</v>
      </c>
      <c r="D24" s="95">
        <v>2</v>
      </c>
      <c r="E24" s="41">
        <v>3</v>
      </c>
      <c r="F24" s="41">
        <v>70.44</v>
      </c>
      <c r="G24" s="36">
        <v>21</v>
      </c>
      <c r="H24" s="36">
        <v>22</v>
      </c>
      <c r="I24" s="36">
        <v>22</v>
      </c>
      <c r="J24" s="36">
        <v>21</v>
      </c>
      <c r="K24" s="36">
        <v>21</v>
      </c>
      <c r="L24" s="36">
        <v>20</v>
      </c>
      <c r="M24" s="72">
        <f t="shared" si="5"/>
        <v>8875.44</v>
      </c>
      <c r="N24" s="72">
        <f t="shared" si="0"/>
        <v>9298.08</v>
      </c>
      <c r="O24" s="72">
        <f t="shared" si="1"/>
        <v>9298.08</v>
      </c>
      <c r="P24" s="72">
        <f t="shared" si="2"/>
        <v>8875.44</v>
      </c>
      <c r="Q24" s="72">
        <f t="shared" si="3"/>
        <v>8875.44</v>
      </c>
      <c r="R24" s="72">
        <f t="shared" si="4"/>
        <v>8452.7999999999993</v>
      </c>
      <c r="S24" s="16"/>
      <c r="U24" s="18"/>
    </row>
    <row r="25" spans="1:21" s="17" customFormat="1" ht="16.5">
      <c r="A25" s="40">
        <v>19</v>
      </c>
      <c r="B25" s="42" t="s">
        <v>41</v>
      </c>
      <c r="C25" s="62" t="s">
        <v>58</v>
      </c>
      <c r="D25" s="95">
        <v>2</v>
      </c>
      <c r="E25" s="41">
        <v>3</v>
      </c>
      <c r="F25" s="41">
        <v>70.44</v>
      </c>
      <c r="G25" s="36">
        <v>21</v>
      </c>
      <c r="H25" s="36">
        <v>22</v>
      </c>
      <c r="I25" s="36">
        <v>22</v>
      </c>
      <c r="J25" s="36">
        <v>21</v>
      </c>
      <c r="K25" s="36">
        <v>21</v>
      </c>
      <c r="L25" s="36">
        <v>20</v>
      </c>
      <c r="M25" s="72">
        <f t="shared" si="5"/>
        <v>8875.44</v>
      </c>
      <c r="N25" s="72">
        <f t="shared" si="0"/>
        <v>9298.08</v>
      </c>
      <c r="O25" s="72">
        <f t="shared" si="1"/>
        <v>9298.08</v>
      </c>
      <c r="P25" s="72">
        <f t="shared" si="2"/>
        <v>8875.44</v>
      </c>
      <c r="Q25" s="72">
        <f t="shared" si="3"/>
        <v>8875.44</v>
      </c>
      <c r="R25" s="72">
        <f t="shared" si="4"/>
        <v>8452.7999999999993</v>
      </c>
      <c r="S25" s="16"/>
      <c r="U25" s="18"/>
    </row>
    <row r="26" spans="1:21" s="17" customFormat="1" ht="16.5">
      <c r="A26" s="40">
        <v>20</v>
      </c>
      <c r="B26" s="42" t="s">
        <v>42</v>
      </c>
      <c r="C26" s="62" t="s">
        <v>43</v>
      </c>
      <c r="D26" s="95">
        <v>1</v>
      </c>
      <c r="E26" s="41">
        <v>3</v>
      </c>
      <c r="F26" s="41">
        <v>70.44</v>
      </c>
      <c r="G26" s="36">
        <v>21</v>
      </c>
      <c r="H26" s="36">
        <v>22</v>
      </c>
      <c r="I26" s="36">
        <v>22</v>
      </c>
      <c r="J26" s="36">
        <v>21</v>
      </c>
      <c r="K26" s="36">
        <v>21</v>
      </c>
      <c r="L26" s="36">
        <v>20</v>
      </c>
      <c r="M26" s="72">
        <f t="shared" si="5"/>
        <v>4437.72</v>
      </c>
      <c r="N26" s="72">
        <f t="shared" si="0"/>
        <v>4649.04</v>
      </c>
      <c r="O26" s="72">
        <f t="shared" si="1"/>
        <v>4649.04</v>
      </c>
      <c r="P26" s="72">
        <f t="shared" si="2"/>
        <v>4437.72</v>
      </c>
      <c r="Q26" s="72">
        <f t="shared" si="3"/>
        <v>4437.72</v>
      </c>
      <c r="R26" s="72">
        <f t="shared" si="4"/>
        <v>4226.3999999999996</v>
      </c>
      <c r="S26" s="16"/>
      <c r="U26" s="18"/>
    </row>
    <row r="27" spans="1:21" s="17" customFormat="1" ht="16.5">
      <c r="A27" s="40">
        <v>21</v>
      </c>
      <c r="B27" s="42" t="s">
        <v>44</v>
      </c>
      <c r="C27" s="62" t="s">
        <v>45</v>
      </c>
      <c r="D27" s="95">
        <v>2</v>
      </c>
      <c r="E27" s="41">
        <v>3</v>
      </c>
      <c r="F27" s="41">
        <v>70.44</v>
      </c>
      <c r="G27" s="36">
        <v>21</v>
      </c>
      <c r="H27" s="36">
        <v>22</v>
      </c>
      <c r="I27" s="36">
        <v>22</v>
      </c>
      <c r="J27" s="36">
        <v>21</v>
      </c>
      <c r="K27" s="36">
        <v>21</v>
      </c>
      <c r="L27" s="36">
        <v>20</v>
      </c>
      <c r="M27" s="72">
        <f t="shared" si="5"/>
        <v>8875.44</v>
      </c>
      <c r="N27" s="72">
        <f t="shared" si="0"/>
        <v>9298.08</v>
      </c>
      <c r="O27" s="72">
        <f t="shared" si="1"/>
        <v>9298.08</v>
      </c>
      <c r="P27" s="72">
        <f t="shared" si="2"/>
        <v>8875.44</v>
      </c>
      <c r="Q27" s="72">
        <f t="shared" si="3"/>
        <v>8875.44</v>
      </c>
      <c r="R27" s="72">
        <f t="shared" si="4"/>
        <v>8452.7999999999993</v>
      </c>
      <c r="S27" s="16"/>
      <c r="U27" s="18"/>
    </row>
    <row r="28" spans="1:21" s="17" customFormat="1" ht="15" customHeight="1">
      <c r="A28" s="40">
        <v>22</v>
      </c>
      <c r="B28" s="42" t="s">
        <v>46</v>
      </c>
      <c r="C28" s="62" t="s">
        <v>47</v>
      </c>
      <c r="D28" s="95">
        <v>2</v>
      </c>
      <c r="E28" s="41">
        <v>3</v>
      </c>
      <c r="F28" s="41">
        <v>70.44</v>
      </c>
      <c r="G28" s="36">
        <v>21</v>
      </c>
      <c r="H28" s="36">
        <v>22</v>
      </c>
      <c r="I28" s="36">
        <v>22</v>
      </c>
      <c r="J28" s="36">
        <v>21</v>
      </c>
      <c r="K28" s="36">
        <v>21</v>
      </c>
      <c r="L28" s="36">
        <v>20</v>
      </c>
      <c r="M28" s="72">
        <f t="shared" si="5"/>
        <v>8875.44</v>
      </c>
      <c r="N28" s="72">
        <f t="shared" si="0"/>
        <v>9298.08</v>
      </c>
      <c r="O28" s="72">
        <f t="shared" si="1"/>
        <v>9298.08</v>
      </c>
      <c r="P28" s="72">
        <f t="shared" si="2"/>
        <v>8875.44</v>
      </c>
      <c r="Q28" s="72">
        <f t="shared" si="3"/>
        <v>8875.44</v>
      </c>
      <c r="R28" s="72">
        <f t="shared" si="4"/>
        <v>8452.7999999999993</v>
      </c>
      <c r="S28" s="16"/>
      <c r="U28" s="18"/>
    </row>
    <row r="29" spans="1:21" s="17" customFormat="1" ht="16.5">
      <c r="A29" s="40">
        <v>23</v>
      </c>
      <c r="B29" s="42" t="s">
        <v>86</v>
      </c>
      <c r="C29" s="62" t="s">
        <v>87</v>
      </c>
      <c r="D29" s="95">
        <v>1</v>
      </c>
      <c r="E29" s="41">
        <v>3</v>
      </c>
      <c r="F29" s="41">
        <v>70.44</v>
      </c>
      <c r="G29" s="36">
        <v>21</v>
      </c>
      <c r="H29" s="36">
        <v>22</v>
      </c>
      <c r="I29" s="36">
        <v>22</v>
      </c>
      <c r="J29" s="36">
        <v>21</v>
      </c>
      <c r="K29" s="36">
        <v>21</v>
      </c>
      <c r="L29" s="36">
        <v>20</v>
      </c>
      <c r="M29" s="72">
        <f t="shared" si="5"/>
        <v>4437.72</v>
      </c>
      <c r="N29" s="72">
        <f t="shared" si="0"/>
        <v>4649.04</v>
      </c>
      <c r="O29" s="72">
        <f t="shared" si="1"/>
        <v>4649.04</v>
      </c>
      <c r="P29" s="72">
        <f t="shared" si="2"/>
        <v>4437.72</v>
      </c>
      <c r="Q29" s="72">
        <f t="shared" si="3"/>
        <v>4437.72</v>
      </c>
      <c r="R29" s="72">
        <f t="shared" si="4"/>
        <v>4226.3999999999996</v>
      </c>
      <c r="S29" s="16"/>
      <c r="U29" s="18"/>
    </row>
    <row r="30" spans="1:21" s="17" customFormat="1" ht="16.5">
      <c r="A30" s="40">
        <v>24</v>
      </c>
      <c r="B30" s="62" t="s">
        <v>88</v>
      </c>
      <c r="C30" s="65" t="s">
        <v>89</v>
      </c>
      <c r="D30" s="95">
        <v>1</v>
      </c>
      <c r="E30" s="41">
        <v>3</v>
      </c>
      <c r="F30" s="41">
        <v>70.44</v>
      </c>
      <c r="G30" s="36">
        <v>21</v>
      </c>
      <c r="H30" s="36">
        <v>22</v>
      </c>
      <c r="I30" s="36">
        <v>22</v>
      </c>
      <c r="J30" s="36">
        <v>21</v>
      </c>
      <c r="K30" s="36">
        <v>21</v>
      </c>
      <c r="L30" s="36">
        <v>20</v>
      </c>
      <c r="M30" s="72">
        <f t="shared" si="5"/>
        <v>4437.72</v>
      </c>
      <c r="N30" s="72">
        <f t="shared" si="0"/>
        <v>4649.04</v>
      </c>
      <c r="O30" s="72">
        <f t="shared" si="1"/>
        <v>4649.04</v>
      </c>
      <c r="P30" s="72">
        <f t="shared" si="2"/>
        <v>4437.72</v>
      </c>
      <c r="Q30" s="72">
        <f t="shared" si="3"/>
        <v>4437.72</v>
      </c>
      <c r="R30" s="72">
        <f t="shared" si="4"/>
        <v>4226.3999999999996</v>
      </c>
      <c r="S30" s="16"/>
      <c r="U30" s="18"/>
    </row>
    <row r="31" spans="1:21" s="66" customFormat="1" ht="27" customHeight="1">
      <c r="A31" s="173" t="s">
        <v>48</v>
      </c>
      <c r="B31" s="173"/>
      <c r="C31" s="173"/>
      <c r="D31" s="97">
        <f>SUM(D7:D30)</f>
        <v>55.2</v>
      </c>
      <c r="E31" s="43"/>
      <c r="F31" s="43"/>
      <c r="G31" s="43"/>
      <c r="H31" s="43"/>
      <c r="I31" s="43"/>
      <c r="J31" s="43"/>
      <c r="K31" s="43"/>
      <c r="L31" s="43"/>
      <c r="M31" s="76">
        <f>SUM(M7:M30)</f>
        <v>244962.14400000003</v>
      </c>
      <c r="N31" s="76">
        <f t="shared" ref="N31:Q31" si="6">SUM(N7:N30)</f>
        <v>256627.00799999997</v>
      </c>
      <c r="O31" s="76">
        <f t="shared" si="6"/>
        <v>256627.00799999997</v>
      </c>
      <c r="P31" s="76">
        <f t="shared" si="6"/>
        <v>244962.14400000003</v>
      </c>
      <c r="Q31" s="76">
        <f t="shared" si="6"/>
        <v>244962.14400000003</v>
      </c>
      <c r="R31" s="76">
        <f>SUM(R7:R30)</f>
        <v>233297.27999999997</v>
      </c>
      <c r="S31" s="19"/>
    </row>
  </sheetData>
  <mergeCells count="1">
    <mergeCell ref="A31:C31"/>
  </mergeCells>
  <pageMargins left="0.7" right="0.7" top="0.75" bottom="0.75" header="0.3" footer="0.3"/>
  <pageSetup paperSize="9" scale="7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AC62"/>
  <sheetViews>
    <sheetView topLeftCell="A34" zoomScaleNormal="100" workbookViewId="0">
      <selection activeCell="D37" sqref="D37:D42"/>
    </sheetView>
  </sheetViews>
  <sheetFormatPr defaultRowHeight="16.5"/>
  <cols>
    <col min="1" max="1" width="6.42578125" style="45" customWidth="1"/>
    <col min="2" max="2" width="9.85546875" style="46" customWidth="1"/>
    <col min="3" max="3" width="39.7109375" style="46" customWidth="1"/>
    <col min="4" max="4" width="15" style="45" bestFit="1" customWidth="1"/>
    <col min="5" max="5" width="12.42578125" style="48" customWidth="1"/>
    <col min="6" max="6" width="14.28515625" style="47" customWidth="1"/>
    <col min="7" max="9" width="12.42578125" style="45" customWidth="1"/>
    <col min="10" max="10" width="14.28515625" style="47" customWidth="1"/>
    <col min="11" max="12" width="12.42578125" style="45" customWidth="1"/>
    <col min="13" max="13" width="14.5703125" style="45" customWidth="1"/>
    <col min="14" max="14" width="13" style="45" customWidth="1"/>
    <col min="15" max="15" width="16.42578125" style="45" customWidth="1"/>
    <col min="16" max="16" width="13.7109375" style="45" customWidth="1"/>
    <col min="17" max="17" width="13.28515625" style="45" customWidth="1"/>
    <col min="18" max="18" width="14.28515625" style="45" customWidth="1"/>
    <col min="19" max="19" width="14.7109375" style="45" customWidth="1"/>
    <col min="20" max="20" width="13.7109375" style="45" customWidth="1"/>
    <col min="21" max="21" width="15" style="45" customWidth="1"/>
    <col min="22" max="22" width="12.5703125" style="45" customWidth="1"/>
    <col min="23" max="23" width="15.28515625" style="45" customWidth="1"/>
    <col min="24" max="24" width="12.42578125" style="45" customWidth="1"/>
    <col min="25" max="25" width="14.7109375" style="45" customWidth="1"/>
    <col min="26" max="26" width="14.28515625" style="45" customWidth="1"/>
    <col min="27" max="27" width="14" style="45" customWidth="1"/>
    <col min="28" max="28" width="11.5703125" style="45" customWidth="1"/>
    <col min="29" max="29" width="14" style="45" customWidth="1"/>
    <col min="30" max="240" width="9.140625" style="45"/>
    <col min="241" max="241" width="5.140625" style="45" customWidth="1"/>
    <col min="242" max="242" width="9.85546875" style="45" customWidth="1"/>
    <col min="243" max="243" width="32.42578125" style="45" customWidth="1"/>
    <col min="244" max="244" width="12.42578125" style="45" customWidth="1"/>
    <col min="245" max="258" width="11.5703125" style="45" customWidth="1"/>
    <col min="259" max="259" width="10.5703125" style="45" customWidth="1"/>
    <col min="260" max="496" width="9.140625" style="45"/>
    <col min="497" max="497" width="5.140625" style="45" customWidth="1"/>
    <col min="498" max="498" width="9.85546875" style="45" customWidth="1"/>
    <col min="499" max="499" width="32.42578125" style="45" customWidth="1"/>
    <col min="500" max="500" width="12.42578125" style="45" customWidth="1"/>
    <col min="501" max="514" width="11.5703125" style="45" customWidth="1"/>
    <col min="515" max="515" width="10.5703125" style="45" customWidth="1"/>
    <col min="516" max="752" width="9.140625" style="45"/>
    <col min="753" max="753" width="5.140625" style="45" customWidth="1"/>
    <col min="754" max="754" width="9.85546875" style="45" customWidth="1"/>
    <col min="755" max="755" width="32.42578125" style="45" customWidth="1"/>
    <col min="756" max="756" width="12.42578125" style="45" customWidth="1"/>
    <col min="757" max="770" width="11.5703125" style="45" customWidth="1"/>
    <col min="771" max="771" width="10.5703125" style="45" customWidth="1"/>
    <col min="772" max="1008" width="9.140625" style="45"/>
    <col min="1009" max="1009" width="5.140625" style="45" customWidth="1"/>
    <col min="1010" max="1010" width="9.85546875" style="45" customWidth="1"/>
    <col min="1011" max="1011" width="32.42578125" style="45" customWidth="1"/>
    <col min="1012" max="1012" width="12.42578125" style="45" customWidth="1"/>
    <col min="1013" max="1026" width="11.5703125" style="45" customWidth="1"/>
    <col min="1027" max="1027" width="10.5703125" style="45" customWidth="1"/>
    <col min="1028" max="1264" width="9.140625" style="45"/>
    <col min="1265" max="1265" width="5.140625" style="45" customWidth="1"/>
    <col min="1266" max="1266" width="9.85546875" style="45" customWidth="1"/>
    <col min="1267" max="1267" width="32.42578125" style="45" customWidth="1"/>
    <col min="1268" max="1268" width="12.42578125" style="45" customWidth="1"/>
    <col min="1269" max="1282" width="11.5703125" style="45" customWidth="1"/>
    <col min="1283" max="1283" width="10.5703125" style="45" customWidth="1"/>
    <col min="1284" max="1520" width="9.140625" style="45"/>
    <col min="1521" max="1521" width="5.140625" style="45" customWidth="1"/>
    <col min="1522" max="1522" width="9.85546875" style="45" customWidth="1"/>
    <col min="1523" max="1523" width="32.42578125" style="45" customWidth="1"/>
    <col min="1524" max="1524" width="12.42578125" style="45" customWidth="1"/>
    <col min="1525" max="1538" width="11.5703125" style="45" customWidth="1"/>
    <col min="1539" max="1539" width="10.5703125" style="45" customWidth="1"/>
    <col min="1540" max="1776" width="9.140625" style="45"/>
    <col min="1777" max="1777" width="5.140625" style="45" customWidth="1"/>
    <col min="1778" max="1778" width="9.85546875" style="45" customWidth="1"/>
    <col min="1779" max="1779" width="32.42578125" style="45" customWidth="1"/>
    <col min="1780" max="1780" width="12.42578125" style="45" customWidth="1"/>
    <col min="1781" max="1794" width="11.5703125" style="45" customWidth="1"/>
    <col min="1795" max="1795" width="10.5703125" style="45" customWidth="1"/>
    <col min="1796" max="2032" width="9.140625" style="45"/>
    <col min="2033" max="2033" width="5.140625" style="45" customWidth="1"/>
    <col min="2034" max="2034" width="9.85546875" style="45" customWidth="1"/>
    <col min="2035" max="2035" width="32.42578125" style="45" customWidth="1"/>
    <col min="2036" max="2036" width="12.42578125" style="45" customWidth="1"/>
    <col min="2037" max="2050" width="11.5703125" style="45" customWidth="1"/>
    <col min="2051" max="2051" width="10.5703125" style="45" customWidth="1"/>
    <col min="2052" max="2288" width="9.140625" style="45"/>
    <col min="2289" max="2289" width="5.140625" style="45" customWidth="1"/>
    <col min="2290" max="2290" width="9.85546875" style="45" customWidth="1"/>
    <col min="2291" max="2291" width="32.42578125" style="45" customWidth="1"/>
    <col min="2292" max="2292" width="12.42578125" style="45" customWidth="1"/>
    <col min="2293" max="2306" width="11.5703125" style="45" customWidth="1"/>
    <col min="2307" max="2307" width="10.5703125" style="45" customWidth="1"/>
    <col min="2308" max="2544" width="9.140625" style="45"/>
    <col min="2545" max="2545" width="5.140625" style="45" customWidth="1"/>
    <col min="2546" max="2546" width="9.85546875" style="45" customWidth="1"/>
    <col min="2547" max="2547" width="32.42578125" style="45" customWidth="1"/>
    <col min="2548" max="2548" width="12.42578125" style="45" customWidth="1"/>
    <col min="2549" max="2562" width="11.5703125" style="45" customWidth="1"/>
    <col min="2563" max="2563" width="10.5703125" style="45" customWidth="1"/>
    <col min="2564" max="2800" width="9.140625" style="45"/>
    <col min="2801" max="2801" width="5.140625" style="45" customWidth="1"/>
    <col min="2802" max="2802" width="9.85546875" style="45" customWidth="1"/>
    <col min="2803" max="2803" width="32.42578125" style="45" customWidth="1"/>
    <col min="2804" max="2804" width="12.42578125" style="45" customWidth="1"/>
    <col min="2805" max="2818" width="11.5703125" style="45" customWidth="1"/>
    <col min="2819" max="2819" width="10.5703125" style="45" customWidth="1"/>
    <col min="2820" max="3056" width="9.140625" style="45"/>
    <col min="3057" max="3057" width="5.140625" style="45" customWidth="1"/>
    <col min="3058" max="3058" width="9.85546875" style="45" customWidth="1"/>
    <col min="3059" max="3059" width="32.42578125" style="45" customWidth="1"/>
    <col min="3060" max="3060" width="12.42578125" style="45" customWidth="1"/>
    <col min="3061" max="3074" width="11.5703125" style="45" customWidth="1"/>
    <col min="3075" max="3075" width="10.5703125" style="45" customWidth="1"/>
    <col min="3076" max="3312" width="9.140625" style="45"/>
    <col min="3313" max="3313" width="5.140625" style="45" customWidth="1"/>
    <col min="3314" max="3314" width="9.85546875" style="45" customWidth="1"/>
    <col min="3315" max="3315" width="32.42578125" style="45" customWidth="1"/>
    <col min="3316" max="3316" width="12.42578125" style="45" customWidth="1"/>
    <col min="3317" max="3330" width="11.5703125" style="45" customWidth="1"/>
    <col min="3331" max="3331" width="10.5703125" style="45" customWidth="1"/>
    <col min="3332" max="3568" width="9.140625" style="45"/>
    <col min="3569" max="3569" width="5.140625" style="45" customWidth="1"/>
    <col min="3570" max="3570" width="9.85546875" style="45" customWidth="1"/>
    <col min="3571" max="3571" width="32.42578125" style="45" customWidth="1"/>
    <col min="3572" max="3572" width="12.42578125" style="45" customWidth="1"/>
    <col min="3573" max="3586" width="11.5703125" style="45" customWidth="1"/>
    <col min="3587" max="3587" width="10.5703125" style="45" customWidth="1"/>
    <col min="3588" max="3824" width="9.140625" style="45"/>
    <col min="3825" max="3825" width="5.140625" style="45" customWidth="1"/>
    <col min="3826" max="3826" width="9.85546875" style="45" customWidth="1"/>
    <col min="3827" max="3827" width="32.42578125" style="45" customWidth="1"/>
    <col min="3828" max="3828" width="12.42578125" style="45" customWidth="1"/>
    <col min="3829" max="3842" width="11.5703125" style="45" customWidth="1"/>
    <col min="3843" max="3843" width="10.5703125" style="45" customWidth="1"/>
    <col min="3844" max="4080" width="9.140625" style="45"/>
    <col min="4081" max="4081" width="5.140625" style="45" customWidth="1"/>
    <col min="4082" max="4082" width="9.85546875" style="45" customWidth="1"/>
    <col min="4083" max="4083" width="32.42578125" style="45" customWidth="1"/>
    <col min="4084" max="4084" width="12.42578125" style="45" customWidth="1"/>
    <col min="4085" max="4098" width="11.5703125" style="45" customWidth="1"/>
    <col min="4099" max="4099" width="10.5703125" style="45" customWidth="1"/>
    <col min="4100" max="4336" width="9.140625" style="45"/>
    <col min="4337" max="4337" width="5.140625" style="45" customWidth="1"/>
    <col min="4338" max="4338" width="9.85546875" style="45" customWidth="1"/>
    <col min="4339" max="4339" width="32.42578125" style="45" customWidth="1"/>
    <col min="4340" max="4340" width="12.42578125" style="45" customWidth="1"/>
    <col min="4341" max="4354" width="11.5703125" style="45" customWidth="1"/>
    <col min="4355" max="4355" width="10.5703125" style="45" customWidth="1"/>
    <col min="4356" max="4592" width="9.140625" style="45"/>
    <col min="4593" max="4593" width="5.140625" style="45" customWidth="1"/>
    <col min="4594" max="4594" width="9.85546875" style="45" customWidth="1"/>
    <col min="4595" max="4595" width="32.42578125" style="45" customWidth="1"/>
    <col min="4596" max="4596" width="12.42578125" style="45" customWidth="1"/>
    <col min="4597" max="4610" width="11.5703125" style="45" customWidth="1"/>
    <col min="4611" max="4611" width="10.5703125" style="45" customWidth="1"/>
    <col min="4612" max="4848" width="9.140625" style="45"/>
    <col min="4849" max="4849" width="5.140625" style="45" customWidth="1"/>
    <col min="4850" max="4850" width="9.85546875" style="45" customWidth="1"/>
    <col min="4851" max="4851" width="32.42578125" style="45" customWidth="1"/>
    <col min="4852" max="4852" width="12.42578125" style="45" customWidth="1"/>
    <col min="4853" max="4866" width="11.5703125" style="45" customWidth="1"/>
    <col min="4867" max="4867" width="10.5703125" style="45" customWidth="1"/>
    <col min="4868" max="5104" width="9.140625" style="45"/>
    <col min="5105" max="5105" width="5.140625" style="45" customWidth="1"/>
    <col min="5106" max="5106" width="9.85546875" style="45" customWidth="1"/>
    <col min="5107" max="5107" width="32.42578125" style="45" customWidth="1"/>
    <col min="5108" max="5108" width="12.42578125" style="45" customWidth="1"/>
    <col min="5109" max="5122" width="11.5703125" style="45" customWidth="1"/>
    <col min="5123" max="5123" width="10.5703125" style="45" customWidth="1"/>
    <col min="5124" max="5360" width="9.140625" style="45"/>
    <col min="5361" max="5361" width="5.140625" style="45" customWidth="1"/>
    <col min="5362" max="5362" width="9.85546875" style="45" customWidth="1"/>
    <col min="5363" max="5363" width="32.42578125" style="45" customWidth="1"/>
    <col min="5364" max="5364" width="12.42578125" style="45" customWidth="1"/>
    <col min="5365" max="5378" width="11.5703125" style="45" customWidth="1"/>
    <col min="5379" max="5379" width="10.5703125" style="45" customWidth="1"/>
    <col min="5380" max="5616" width="9.140625" style="45"/>
    <col min="5617" max="5617" width="5.140625" style="45" customWidth="1"/>
    <col min="5618" max="5618" width="9.85546875" style="45" customWidth="1"/>
    <col min="5619" max="5619" width="32.42578125" style="45" customWidth="1"/>
    <col min="5620" max="5620" width="12.42578125" style="45" customWidth="1"/>
    <col min="5621" max="5634" width="11.5703125" style="45" customWidth="1"/>
    <col min="5635" max="5635" width="10.5703125" style="45" customWidth="1"/>
    <col min="5636" max="5872" width="9.140625" style="45"/>
    <col min="5873" max="5873" width="5.140625" style="45" customWidth="1"/>
    <col min="5874" max="5874" width="9.85546875" style="45" customWidth="1"/>
    <col min="5875" max="5875" width="32.42578125" style="45" customWidth="1"/>
    <col min="5876" max="5876" width="12.42578125" style="45" customWidth="1"/>
    <col min="5877" max="5890" width="11.5703125" style="45" customWidth="1"/>
    <col min="5891" max="5891" width="10.5703125" style="45" customWidth="1"/>
    <col min="5892" max="6128" width="9.140625" style="45"/>
    <col min="6129" max="6129" width="5.140625" style="45" customWidth="1"/>
    <col min="6130" max="6130" width="9.85546875" style="45" customWidth="1"/>
    <col min="6131" max="6131" width="32.42578125" style="45" customWidth="1"/>
    <col min="6132" max="6132" width="12.42578125" style="45" customWidth="1"/>
    <col min="6133" max="6146" width="11.5703125" style="45" customWidth="1"/>
    <col min="6147" max="6147" width="10.5703125" style="45" customWidth="1"/>
    <col min="6148" max="6384" width="9.140625" style="45"/>
    <col min="6385" max="6385" width="5.140625" style="45" customWidth="1"/>
    <col min="6386" max="6386" width="9.85546875" style="45" customWidth="1"/>
    <col min="6387" max="6387" width="32.42578125" style="45" customWidth="1"/>
    <col min="6388" max="6388" width="12.42578125" style="45" customWidth="1"/>
    <col min="6389" max="6402" width="11.5703125" style="45" customWidth="1"/>
    <col min="6403" max="6403" width="10.5703125" style="45" customWidth="1"/>
    <col min="6404" max="6640" width="9.140625" style="45"/>
    <col min="6641" max="6641" width="5.140625" style="45" customWidth="1"/>
    <col min="6642" max="6642" width="9.85546875" style="45" customWidth="1"/>
    <col min="6643" max="6643" width="32.42578125" style="45" customWidth="1"/>
    <col min="6644" max="6644" width="12.42578125" style="45" customWidth="1"/>
    <col min="6645" max="6658" width="11.5703125" style="45" customWidth="1"/>
    <col min="6659" max="6659" width="10.5703125" style="45" customWidth="1"/>
    <col min="6660" max="6896" width="9.140625" style="45"/>
    <col min="6897" max="6897" width="5.140625" style="45" customWidth="1"/>
    <col min="6898" max="6898" width="9.85546875" style="45" customWidth="1"/>
    <col min="6899" max="6899" width="32.42578125" style="45" customWidth="1"/>
    <col min="6900" max="6900" width="12.42578125" style="45" customWidth="1"/>
    <col min="6901" max="6914" width="11.5703125" style="45" customWidth="1"/>
    <col min="6915" max="6915" width="10.5703125" style="45" customWidth="1"/>
    <col min="6916" max="7152" width="9.140625" style="45"/>
    <col min="7153" max="7153" width="5.140625" style="45" customWidth="1"/>
    <col min="7154" max="7154" width="9.85546875" style="45" customWidth="1"/>
    <col min="7155" max="7155" width="32.42578125" style="45" customWidth="1"/>
    <col min="7156" max="7156" width="12.42578125" style="45" customWidth="1"/>
    <col min="7157" max="7170" width="11.5703125" style="45" customWidth="1"/>
    <col min="7171" max="7171" width="10.5703125" style="45" customWidth="1"/>
    <col min="7172" max="7408" width="9.140625" style="45"/>
    <col min="7409" max="7409" width="5.140625" style="45" customWidth="1"/>
    <col min="7410" max="7410" width="9.85546875" style="45" customWidth="1"/>
    <col min="7411" max="7411" width="32.42578125" style="45" customWidth="1"/>
    <col min="7412" max="7412" width="12.42578125" style="45" customWidth="1"/>
    <col min="7413" max="7426" width="11.5703125" style="45" customWidth="1"/>
    <col min="7427" max="7427" width="10.5703125" style="45" customWidth="1"/>
    <col min="7428" max="7664" width="9.140625" style="45"/>
    <col min="7665" max="7665" width="5.140625" style="45" customWidth="1"/>
    <col min="7666" max="7666" width="9.85546875" style="45" customWidth="1"/>
    <col min="7667" max="7667" width="32.42578125" style="45" customWidth="1"/>
    <col min="7668" max="7668" width="12.42578125" style="45" customWidth="1"/>
    <col min="7669" max="7682" width="11.5703125" style="45" customWidth="1"/>
    <col min="7683" max="7683" width="10.5703125" style="45" customWidth="1"/>
    <col min="7684" max="7920" width="9.140625" style="45"/>
    <col min="7921" max="7921" width="5.140625" style="45" customWidth="1"/>
    <col min="7922" max="7922" width="9.85546875" style="45" customWidth="1"/>
    <col min="7923" max="7923" width="32.42578125" style="45" customWidth="1"/>
    <col min="7924" max="7924" width="12.42578125" style="45" customWidth="1"/>
    <col min="7925" max="7938" width="11.5703125" style="45" customWidth="1"/>
    <col min="7939" max="7939" width="10.5703125" style="45" customWidth="1"/>
    <col min="7940" max="8176" width="9.140625" style="45"/>
    <col min="8177" max="8177" width="5.140625" style="45" customWidth="1"/>
    <col min="8178" max="8178" width="9.85546875" style="45" customWidth="1"/>
    <col min="8179" max="8179" width="32.42578125" style="45" customWidth="1"/>
    <col min="8180" max="8180" width="12.42578125" style="45" customWidth="1"/>
    <col min="8181" max="8194" width="11.5703125" style="45" customWidth="1"/>
    <col min="8195" max="8195" width="10.5703125" style="45" customWidth="1"/>
    <col min="8196" max="8432" width="9.140625" style="45"/>
    <col min="8433" max="8433" width="5.140625" style="45" customWidth="1"/>
    <col min="8434" max="8434" width="9.85546875" style="45" customWidth="1"/>
    <col min="8435" max="8435" width="32.42578125" style="45" customWidth="1"/>
    <col min="8436" max="8436" width="12.42578125" style="45" customWidth="1"/>
    <col min="8437" max="8450" width="11.5703125" style="45" customWidth="1"/>
    <col min="8451" max="8451" width="10.5703125" style="45" customWidth="1"/>
    <col min="8452" max="8688" width="9.140625" style="45"/>
    <col min="8689" max="8689" width="5.140625" style="45" customWidth="1"/>
    <col min="8690" max="8690" width="9.85546875" style="45" customWidth="1"/>
    <col min="8691" max="8691" width="32.42578125" style="45" customWidth="1"/>
    <col min="8692" max="8692" width="12.42578125" style="45" customWidth="1"/>
    <col min="8693" max="8706" width="11.5703125" style="45" customWidth="1"/>
    <col min="8707" max="8707" width="10.5703125" style="45" customWidth="1"/>
    <col min="8708" max="8944" width="9.140625" style="45"/>
    <col min="8945" max="8945" width="5.140625" style="45" customWidth="1"/>
    <col min="8946" max="8946" width="9.85546875" style="45" customWidth="1"/>
    <col min="8947" max="8947" width="32.42578125" style="45" customWidth="1"/>
    <col min="8948" max="8948" width="12.42578125" style="45" customWidth="1"/>
    <col min="8949" max="8962" width="11.5703125" style="45" customWidth="1"/>
    <col min="8963" max="8963" width="10.5703125" style="45" customWidth="1"/>
    <col min="8964" max="9200" width="9.140625" style="45"/>
    <col min="9201" max="9201" width="5.140625" style="45" customWidth="1"/>
    <col min="9202" max="9202" width="9.85546875" style="45" customWidth="1"/>
    <col min="9203" max="9203" width="32.42578125" style="45" customWidth="1"/>
    <col min="9204" max="9204" width="12.42578125" style="45" customWidth="1"/>
    <col min="9205" max="9218" width="11.5703125" style="45" customWidth="1"/>
    <col min="9219" max="9219" width="10.5703125" style="45" customWidth="1"/>
    <col min="9220" max="9456" width="9.140625" style="45"/>
    <col min="9457" max="9457" width="5.140625" style="45" customWidth="1"/>
    <col min="9458" max="9458" width="9.85546875" style="45" customWidth="1"/>
    <col min="9459" max="9459" width="32.42578125" style="45" customWidth="1"/>
    <col min="9460" max="9460" width="12.42578125" style="45" customWidth="1"/>
    <col min="9461" max="9474" width="11.5703125" style="45" customWidth="1"/>
    <col min="9475" max="9475" width="10.5703125" style="45" customWidth="1"/>
    <col min="9476" max="9712" width="9.140625" style="45"/>
    <col min="9713" max="9713" width="5.140625" style="45" customWidth="1"/>
    <col min="9714" max="9714" width="9.85546875" style="45" customWidth="1"/>
    <col min="9715" max="9715" width="32.42578125" style="45" customWidth="1"/>
    <col min="9716" max="9716" width="12.42578125" style="45" customWidth="1"/>
    <col min="9717" max="9730" width="11.5703125" style="45" customWidth="1"/>
    <col min="9731" max="9731" width="10.5703125" style="45" customWidth="1"/>
    <col min="9732" max="9968" width="9.140625" style="45"/>
    <col min="9969" max="9969" width="5.140625" style="45" customWidth="1"/>
    <col min="9970" max="9970" width="9.85546875" style="45" customWidth="1"/>
    <col min="9971" max="9971" width="32.42578125" style="45" customWidth="1"/>
    <col min="9972" max="9972" width="12.42578125" style="45" customWidth="1"/>
    <col min="9973" max="9986" width="11.5703125" style="45" customWidth="1"/>
    <col min="9987" max="9987" width="10.5703125" style="45" customWidth="1"/>
    <col min="9988" max="10224" width="9.140625" style="45"/>
    <col min="10225" max="10225" width="5.140625" style="45" customWidth="1"/>
    <col min="10226" max="10226" width="9.85546875" style="45" customWidth="1"/>
    <col min="10227" max="10227" width="32.42578125" style="45" customWidth="1"/>
    <col min="10228" max="10228" width="12.42578125" style="45" customWidth="1"/>
    <col min="10229" max="10242" width="11.5703125" style="45" customWidth="1"/>
    <col min="10243" max="10243" width="10.5703125" style="45" customWidth="1"/>
    <col min="10244" max="10480" width="9.140625" style="45"/>
    <col min="10481" max="10481" width="5.140625" style="45" customWidth="1"/>
    <col min="10482" max="10482" width="9.85546875" style="45" customWidth="1"/>
    <col min="10483" max="10483" width="32.42578125" style="45" customWidth="1"/>
    <col min="10484" max="10484" width="12.42578125" style="45" customWidth="1"/>
    <col min="10485" max="10498" width="11.5703125" style="45" customWidth="1"/>
    <col min="10499" max="10499" width="10.5703125" style="45" customWidth="1"/>
    <col min="10500" max="10736" width="9.140625" style="45"/>
    <col min="10737" max="10737" width="5.140625" style="45" customWidth="1"/>
    <col min="10738" max="10738" width="9.85546875" style="45" customWidth="1"/>
    <col min="10739" max="10739" width="32.42578125" style="45" customWidth="1"/>
    <col min="10740" max="10740" width="12.42578125" style="45" customWidth="1"/>
    <col min="10741" max="10754" width="11.5703125" style="45" customWidth="1"/>
    <col min="10755" max="10755" width="10.5703125" style="45" customWidth="1"/>
    <col min="10756" max="10992" width="9.140625" style="45"/>
    <col min="10993" max="10993" width="5.140625" style="45" customWidth="1"/>
    <col min="10994" max="10994" width="9.85546875" style="45" customWidth="1"/>
    <col min="10995" max="10995" width="32.42578125" style="45" customWidth="1"/>
    <col min="10996" max="10996" width="12.42578125" style="45" customWidth="1"/>
    <col min="10997" max="11010" width="11.5703125" style="45" customWidth="1"/>
    <col min="11011" max="11011" width="10.5703125" style="45" customWidth="1"/>
    <col min="11012" max="11248" width="9.140625" style="45"/>
    <col min="11249" max="11249" width="5.140625" style="45" customWidth="1"/>
    <col min="11250" max="11250" width="9.85546875" style="45" customWidth="1"/>
    <col min="11251" max="11251" width="32.42578125" style="45" customWidth="1"/>
    <col min="11252" max="11252" width="12.42578125" style="45" customWidth="1"/>
    <col min="11253" max="11266" width="11.5703125" style="45" customWidth="1"/>
    <col min="11267" max="11267" width="10.5703125" style="45" customWidth="1"/>
    <col min="11268" max="11504" width="9.140625" style="45"/>
    <col min="11505" max="11505" width="5.140625" style="45" customWidth="1"/>
    <col min="11506" max="11506" width="9.85546875" style="45" customWidth="1"/>
    <col min="11507" max="11507" width="32.42578125" style="45" customWidth="1"/>
    <col min="11508" max="11508" width="12.42578125" style="45" customWidth="1"/>
    <col min="11509" max="11522" width="11.5703125" style="45" customWidth="1"/>
    <col min="11523" max="11523" width="10.5703125" style="45" customWidth="1"/>
    <col min="11524" max="11760" width="9.140625" style="45"/>
    <col min="11761" max="11761" width="5.140625" style="45" customWidth="1"/>
    <col min="11762" max="11762" width="9.85546875" style="45" customWidth="1"/>
    <col min="11763" max="11763" width="32.42578125" style="45" customWidth="1"/>
    <col min="11764" max="11764" width="12.42578125" style="45" customWidth="1"/>
    <col min="11765" max="11778" width="11.5703125" style="45" customWidth="1"/>
    <col min="11779" max="11779" width="10.5703125" style="45" customWidth="1"/>
    <col min="11780" max="12016" width="9.140625" style="45"/>
    <col min="12017" max="12017" width="5.140625" style="45" customWidth="1"/>
    <col min="12018" max="12018" width="9.85546875" style="45" customWidth="1"/>
    <col min="12019" max="12019" width="32.42578125" style="45" customWidth="1"/>
    <col min="12020" max="12020" width="12.42578125" style="45" customWidth="1"/>
    <col min="12021" max="12034" width="11.5703125" style="45" customWidth="1"/>
    <col min="12035" max="12035" width="10.5703125" style="45" customWidth="1"/>
    <col min="12036" max="12272" width="9.140625" style="45"/>
    <col min="12273" max="12273" width="5.140625" style="45" customWidth="1"/>
    <col min="12274" max="12274" width="9.85546875" style="45" customWidth="1"/>
    <col min="12275" max="12275" width="32.42578125" style="45" customWidth="1"/>
    <col min="12276" max="12276" width="12.42578125" style="45" customWidth="1"/>
    <col min="12277" max="12290" width="11.5703125" style="45" customWidth="1"/>
    <col min="12291" max="12291" width="10.5703125" style="45" customWidth="1"/>
    <col min="12292" max="12528" width="9.140625" style="45"/>
    <col min="12529" max="12529" width="5.140625" style="45" customWidth="1"/>
    <col min="12530" max="12530" width="9.85546875" style="45" customWidth="1"/>
    <col min="12531" max="12531" width="32.42578125" style="45" customWidth="1"/>
    <col min="12532" max="12532" width="12.42578125" style="45" customWidth="1"/>
    <col min="12533" max="12546" width="11.5703125" style="45" customWidth="1"/>
    <col min="12547" max="12547" width="10.5703125" style="45" customWidth="1"/>
    <col min="12548" max="12784" width="9.140625" style="45"/>
    <col min="12785" max="12785" width="5.140625" style="45" customWidth="1"/>
    <col min="12786" max="12786" width="9.85546875" style="45" customWidth="1"/>
    <col min="12787" max="12787" width="32.42578125" style="45" customWidth="1"/>
    <col min="12788" max="12788" width="12.42578125" style="45" customWidth="1"/>
    <col min="12789" max="12802" width="11.5703125" style="45" customWidth="1"/>
    <col min="12803" max="12803" width="10.5703125" style="45" customWidth="1"/>
    <col min="12804" max="13040" width="9.140625" style="45"/>
    <col min="13041" max="13041" width="5.140625" style="45" customWidth="1"/>
    <col min="13042" max="13042" width="9.85546875" style="45" customWidth="1"/>
    <col min="13043" max="13043" width="32.42578125" style="45" customWidth="1"/>
    <col min="13044" max="13044" width="12.42578125" style="45" customWidth="1"/>
    <col min="13045" max="13058" width="11.5703125" style="45" customWidth="1"/>
    <col min="13059" max="13059" width="10.5703125" style="45" customWidth="1"/>
    <col min="13060" max="13296" width="9.140625" style="45"/>
    <col min="13297" max="13297" width="5.140625" style="45" customWidth="1"/>
    <col min="13298" max="13298" width="9.85546875" style="45" customWidth="1"/>
    <col min="13299" max="13299" width="32.42578125" style="45" customWidth="1"/>
    <col min="13300" max="13300" width="12.42578125" style="45" customWidth="1"/>
    <col min="13301" max="13314" width="11.5703125" style="45" customWidth="1"/>
    <col min="13315" max="13315" width="10.5703125" style="45" customWidth="1"/>
    <col min="13316" max="13552" width="9.140625" style="45"/>
    <col min="13553" max="13553" width="5.140625" style="45" customWidth="1"/>
    <col min="13554" max="13554" width="9.85546875" style="45" customWidth="1"/>
    <col min="13555" max="13555" width="32.42578125" style="45" customWidth="1"/>
    <col min="13556" max="13556" width="12.42578125" style="45" customWidth="1"/>
    <col min="13557" max="13570" width="11.5703125" style="45" customWidth="1"/>
    <col min="13571" max="13571" width="10.5703125" style="45" customWidth="1"/>
    <col min="13572" max="13808" width="9.140625" style="45"/>
    <col min="13809" max="13809" width="5.140625" style="45" customWidth="1"/>
    <col min="13810" max="13810" width="9.85546875" style="45" customWidth="1"/>
    <col min="13811" max="13811" width="32.42578125" style="45" customWidth="1"/>
    <col min="13812" max="13812" width="12.42578125" style="45" customWidth="1"/>
    <col min="13813" max="13826" width="11.5703125" style="45" customWidth="1"/>
    <col min="13827" max="13827" width="10.5703125" style="45" customWidth="1"/>
    <col min="13828" max="14064" width="9.140625" style="45"/>
    <col min="14065" max="14065" width="5.140625" style="45" customWidth="1"/>
    <col min="14066" max="14066" width="9.85546875" style="45" customWidth="1"/>
    <col min="14067" max="14067" width="32.42578125" style="45" customWidth="1"/>
    <col min="14068" max="14068" width="12.42578125" style="45" customWidth="1"/>
    <col min="14069" max="14082" width="11.5703125" style="45" customWidth="1"/>
    <col min="14083" max="14083" width="10.5703125" style="45" customWidth="1"/>
    <col min="14084" max="14320" width="9.140625" style="45"/>
    <col min="14321" max="14321" width="5.140625" style="45" customWidth="1"/>
    <col min="14322" max="14322" width="9.85546875" style="45" customWidth="1"/>
    <col min="14323" max="14323" width="32.42578125" style="45" customWidth="1"/>
    <col min="14324" max="14324" width="12.42578125" style="45" customWidth="1"/>
    <col min="14325" max="14338" width="11.5703125" style="45" customWidth="1"/>
    <col min="14339" max="14339" width="10.5703125" style="45" customWidth="1"/>
    <col min="14340" max="14576" width="9.140625" style="45"/>
    <col min="14577" max="14577" width="5.140625" style="45" customWidth="1"/>
    <col min="14578" max="14578" width="9.85546875" style="45" customWidth="1"/>
    <col min="14579" max="14579" width="32.42578125" style="45" customWidth="1"/>
    <col min="14580" max="14580" width="12.42578125" style="45" customWidth="1"/>
    <col min="14581" max="14594" width="11.5703125" style="45" customWidth="1"/>
    <col min="14595" max="14595" width="10.5703125" style="45" customWidth="1"/>
    <col min="14596" max="14832" width="9.140625" style="45"/>
    <col min="14833" max="14833" width="5.140625" style="45" customWidth="1"/>
    <col min="14834" max="14834" width="9.85546875" style="45" customWidth="1"/>
    <col min="14835" max="14835" width="32.42578125" style="45" customWidth="1"/>
    <col min="14836" max="14836" width="12.42578125" style="45" customWidth="1"/>
    <col min="14837" max="14850" width="11.5703125" style="45" customWidth="1"/>
    <col min="14851" max="14851" width="10.5703125" style="45" customWidth="1"/>
    <col min="14852" max="15088" width="9.140625" style="45"/>
    <col min="15089" max="15089" width="5.140625" style="45" customWidth="1"/>
    <col min="15090" max="15090" width="9.85546875" style="45" customWidth="1"/>
    <col min="15091" max="15091" width="32.42578125" style="45" customWidth="1"/>
    <col min="15092" max="15092" width="12.42578125" style="45" customWidth="1"/>
    <col min="15093" max="15106" width="11.5703125" style="45" customWidth="1"/>
    <col min="15107" max="15107" width="10.5703125" style="45" customWidth="1"/>
    <col min="15108" max="15344" width="9.140625" style="45"/>
    <col min="15345" max="15345" width="5.140625" style="45" customWidth="1"/>
    <col min="15346" max="15346" width="9.85546875" style="45" customWidth="1"/>
    <col min="15347" max="15347" width="32.42578125" style="45" customWidth="1"/>
    <col min="15348" max="15348" width="12.42578125" style="45" customWidth="1"/>
    <col min="15349" max="15362" width="11.5703125" style="45" customWidth="1"/>
    <col min="15363" max="15363" width="10.5703125" style="45" customWidth="1"/>
    <col min="15364" max="15600" width="9.140625" style="45"/>
    <col min="15601" max="15601" width="5.140625" style="45" customWidth="1"/>
    <col min="15602" max="15602" width="9.85546875" style="45" customWidth="1"/>
    <col min="15603" max="15603" width="32.42578125" style="45" customWidth="1"/>
    <col min="15604" max="15604" width="12.42578125" style="45" customWidth="1"/>
    <col min="15605" max="15618" width="11.5703125" style="45" customWidth="1"/>
    <col min="15619" max="15619" width="10.5703125" style="45" customWidth="1"/>
    <col min="15620" max="15856" width="9.140625" style="45"/>
    <col min="15857" max="15857" width="5.140625" style="45" customWidth="1"/>
    <col min="15858" max="15858" width="9.85546875" style="45" customWidth="1"/>
    <col min="15859" max="15859" width="32.42578125" style="45" customWidth="1"/>
    <col min="15860" max="15860" width="12.42578125" style="45" customWidth="1"/>
    <col min="15861" max="15874" width="11.5703125" style="45" customWidth="1"/>
    <col min="15875" max="15875" width="10.5703125" style="45" customWidth="1"/>
    <col min="15876" max="16112" width="9.140625" style="45"/>
    <col min="16113" max="16113" width="5.140625" style="45" customWidth="1"/>
    <col min="16114" max="16114" width="9.85546875" style="45" customWidth="1"/>
    <col min="16115" max="16115" width="32.42578125" style="45" customWidth="1"/>
    <col min="16116" max="16116" width="12.42578125" style="45" customWidth="1"/>
    <col min="16117" max="16130" width="11.5703125" style="45" customWidth="1"/>
    <col min="16131" max="16131" width="10.5703125" style="45" customWidth="1"/>
    <col min="16132" max="16384" width="9.140625" style="45"/>
  </cols>
  <sheetData>
    <row r="2" spans="1:29" ht="49.5">
      <c r="C2" s="44" t="s">
        <v>0</v>
      </c>
    </row>
    <row r="3" spans="1:29">
      <c r="C3" s="44"/>
    </row>
    <row r="4" spans="1:29">
      <c r="A4" s="46"/>
      <c r="C4" s="49" t="s">
        <v>1</v>
      </c>
    </row>
    <row r="5" spans="1:29">
      <c r="A5" s="50"/>
      <c r="B5" s="51"/>
      <c r="C5" s="58" t="s">
        <v>90</v>
      </c>
    </row>
    <row r="6" spans="1:29">
      <c r="A6" s="50"/>
      <c r="B6" s="52"/>
      <c r="C6" s="53"/>
    </row>
    <row r="7" spans="1:29" s="54" customFormat="1" ht="66">
      <c r="A7" s="3" t="s">
        <v>2</v>
      </c>
      <c r="B7" s="3" t="s">
        <v>3</v>
      </c>
      <c r="C7" s="3" t="s">
        <v>4</v>
      </c>
      <c r="D7" s="4" t="s">
        <v>104</v>
      </c>
      <c r="E7" s="99" t="s">
        <v>56</v>
      </c>
      <c r="F7" s="75" t="s">
        <v>105</v>
      </c>
      <c r="G7" s="3" t="s">
        <v>106</v>
      </c>
      <c r="H7" s="3" t="s">
        <v>109</v>
      </c>
      <c r="I7" s="138" t="s">
        <v>111</v>
      </c>
      <c r="J7" s="75" t="s">
        <v>107</v>
      </c>
      <c r="K7" s="3" t="s">
        <v>108</v>
      </c>
      <c r="L7" s="3" t="s">
        <v>138</v>
      </c>
      <c r="M7" s="138" t="s">
        <v>110</v>
      </c>
      <c r="N7" s="75" t="s">
        <v>124</v>
      </c>
      <c r="O7" s="3" t="s">
        <v>125</v>
      </c>
      <c r="P7" s="3" t="s">
        <v>137</v>
      </c>
      <c r="Q7" s="138" t="s">
        <v>126</v>
      </c>
      <c r="R7" s="75" t="s">
        <v>127</v>
      </c>
      <c r="S7" s="3" t="s">
        <v>128</v>
      </c>
      <c r="T7" s="3" t="s">
        <v>139</v>
      </c>
      <c r="U7" s="138" t="s">
        <v>129</v>
      </c>
      <c r="V7" s="75" t="s">
        <v>130</v>
      </c>
      <c r="W7" s="3" t="s">
        <v>131</v>
      </c>
      <c r="X7" s="3" t="s">
        <v>140</v>
      </c>
      <c r="Y7" s="138" t="s">
        <v>132</v>
      </c>
      <c r="Z7" s="75" t="s">
        <v>133</v>
      </c>
      <c r="AA7" s="3" t="s">
        <v>134</v>
      </c>
      <c r="AB7" s="3" t="s">
        <v>135</v>
      </c>
      <c r="AC7" s="138" t="s">
        <v>136</v>
      </c>
    </row>
    <row r="8" spans="1:29">
      <c r="A8" s="5">
        <v>1</v>
      </c>
      <c r="B8" s="144" t="s">
        <v>5</v>
      </c>
      <c r="C8" s="145" t="s">
        <v>6</v>
      </c>
      <c r="D8" s="6">
        <f>'ECOMF PCTJ'!D8</f>
        <v>22.54</v>
      </c>
      <c r="E8" s="55">
        <f>AA8+Z8</f>
        <v>9207.9299999999985</v>
      </c>
      <c r="F8" s="7">
        <f>+ROUND(D8*$D$44,2)-0.05</f>
        <v>3020.5499999999997</v>
      </c>
      <c r="G8" s="73">
        <f>'val max ctrc'!M7</f>
        <v>8875.44</v>
      </c>
      <c r="H8" s="73"/>
      <c r="I8" s="73">
        <f>F8</f>
        <v>3020.5499999999997</v>
      </c>
      <c r="J8" s="7">
        <f>+ROUND(D8*$D$45,2)-0.05</f>
        <v>3020.5499999999997</v>
      </c>
      <c r="K8" s="73">
        <f>'val max ctrc'!N7</f>
        <v>9298.08</v>
      </c>
      <c r="L8" s="73"/>
      <c r="M8" s="6">
        <f>J8</f>
        <v>3020.5499999999997</v>
      </c>
      <c r="N8" s="7">
        <f>+ROUND(D8*$D$46,2)-0.04</f>
        <v>3020.56</v>
      </c>
      <c r="O8" s="6">
        <f>'val max ctrc'!O7</f>
        <v>9298.08</v>
      </c>
      <c r="P8" s="5"/>
      <c r="Q8" s="6">
        <f>N8</f>
        <v>3020.56</v>
      </c>
      <c r="R8" s="7">
        <f>+ROUND(D8*$D$47,2)-0.05</f>
        <v>3020.5499999999997</v>
      </c>
      <c r="S8" s="6">
        <f>'val max ctrc'!P7</f>
        <v>8875.44</v>
      </c>
      <c r="T8" s="5"/>
      <c r="U8" s="6">
        <f>R8</f>
        <v>3020.5499999999997</v>
      </c>
      <c r="V8" s="7">
        <f>+ROUND(D8*$D$48,2)+0.02</f>
        <v>2265.4499999999998</v>
      </c>
      <c r="W8" s="6">
        <f>'val max ctrc'!Q7</f>
        <v>8875.44</v>
      </c>
      <c r="X8" s="5"/>
      <c r="Y8" s="6">
        <f>V8</f>
        <v>2265.4499999999998</v>
      </c>
      <c r="Z8" s="7">
        <f>+ROUND(D8*$D$49,2)-0.01</f>
        <v>755.13</v>
      </c>
      <c r="AA8" s="6">
        <f>'val max ctrc'!R7</f>
        <v>8452.7999999999993</v>
      </c>
      <c r="AB8" s="5"/>
      <c r="AC8" s="6">
        <f>Z8</f>
        <v>755.13</v>
      </c>
    </row>
    <row r="9" spans="1:29">
      <c r="A9" s="5">
        <v>2</v>
      </c>
      <c r="B9" s="146" t="s">
        <v>7</v>
      </c>
      <c r="C9" s="147" t="s">
        <v>8</v>
      </c>
      <c r="D9" s="6">
        <f>'ECOMF PCTJ'!D9</f>
        <v>31.43</v>
      </c>
      <c r="E9" s="55">
        <f t="shared" ref="E9:E31" si="0">AA9+Z9</f>
        <v>13732.18</v>
      </c>
      <c r="F9" s="7">
        <f t="shared" ref="F9:F31" si="1">+ROUND(D9*$D$44,2)</f>
        <v>4211.95</v>
      </c>
      <c r="G9" s="73">
        <f>'val max ctrc'!M8</f>
        <v>13313.16</v>
      </c>
      <c r="H9" s="73"/>
      <c r="I9" s="73">
        <f t="shared" ref="I9:I18" si="2">F9</f>
        <v>4211.95</v>
      </c>
      <c r="J9" s="7">
        <f t="shared" ref="J9:J31" si="3">+ROUND(D9*$D$45,2)</f>
        <v>4211.95</v>
      </c>
      <c r="K9" s="73">
        <f>'val max ctrc'!N8</f>
        <v>13947.12</v>
      </c>
      <c r="L9" s="73"/>
      <c r="M9" s="6">
        <f t="shared" ref="M9:M31" si="4">J9</f>
        <v>4211.95</v>
      </c>
      <c r="N9" s="7">
        <f t="shared" ref="N9:N31" si="5">+ROUND(D9*$D$46,2)</f>
        <v>4211.95</v>
      </c>
      <c r="O9" s="6">
        <f>'val max ctrc'!O8</f>
        <v>13947.12</v>
      </c>
      <c r="P9" s="5"/>
      <c r="Q9" s="6">
        <f t="shared" ref="Q9:Q31" si="6">N9</f>
        <v>4211.95</v>
      </c>
      <c r="R9" s="7">
        <f t="shared" ref="R9:R31" si="7">+ROUND(D9*$D$47,2)</f>
        <v>4211.95</v>
      </c>
      <c r="S9" s="6">
        <f>'val max ctrc'!P8</f>
        <v>13313.16</v>
      </c>
      <c r="T9" s="5"/>
      <c r="U9" s="6">
        <f t="shared" ref="U9:U31" si="8">R9</f>
        <v>4211.95</v>
      </c>
      <c r="V9" s="7">
        <f t="shared" ref="V9:V31" si="9">+ROUND(D9*$D$48,2)</f>
        <v>3158.94</v>
      </c>
      <c r="W9" s="6">
        <f>'val max ctrc'!Q8</f>
        <v>13313.16</v>
      </c>
      <c r="X9" s="5"/>
      <c r="Y9" s="6">
        <f t="shared" ref="Y9:Y31" si="10">V9</f>
        <v>3158.94</v>
      </c>
      <c r="Z9" s="7">
        <f t="shared" ref="Z9:Z31" si="11">+ROUND(D9*$D$49,2)</f>
        <v>1052.98</v>
      </c>
      <c r="AA9" s="6">
        <f>'val max ctrc'!R8</f>
        <v>12679.2</v>
      </c>
      <c r="AB9" s="5"/>
      <c r="AC9" s="6">
        <f t="shared" ref="AC9:AC31" si="12">Z9</f>
        <v>1052.98</v>
      </c>
    </row>
    <row r="10" spans="1:29">
      <c r="A10" s="5">
        <v>3</v>
      </c>
      <c r="B10" s="148" t="s">
        <v>9</v>
      </c>
      <c r="C10" s="147" t="s">
        <v>10</v>
      </c>
      <c r="D10" s="6">
        <f>'ECOMF PCTJ'!D10</f>
        <v>29.29</v>
      </c>
      <c r="E10" s="55">
        <f t="shared" si="0"/>
        <v>9434.09</v>
      </c>
      <c r="F10" s="7">
        <f t="shared" si="1"/>
        <v>3925.17</v>
      </c>
      <c r="G10" s="73">
        <f>'val max ctrc'!M9</f>
        <v>8875.44</v>
      </c>
      <c r="H10" s="73"/>
      <c r="I10" s="73">
        <f t="shared" si="2"/>
        <v>3925.17</v>
      </c>
      <c r="J10" s="7">
        <f t="shared" si="3"/>
        <v>3925.17</v>
      </c>
      <c r="K10" s="73">
        <f>'val max ctrc'!N9</f>
        <v>9298.08</v>
      </c>
      <c r="L10" s="73"/>
      <c r="M10" s="6">
        <f t="shared" si="4"/>
        <v>3925.17</v>
      </c>
      <c r="N10" s="7">
        <f t="shared" si="5"/>
        <v>3925.17</v>
      </c>
      <c r="O10" s="6">
        <f>'val max ctrc'!O9</f>
        <v>9298.08</v>
      </c>
      <c r="P10" s="5"/>
      <c r="Q10" s="6">
        <f t="shared" si="6"/>
        <v>3925.17</v>
      </c>
      <c r="R10" s="7">
        <f t="shared" si="7"/>
        <v>3925.17</v>
      </c>
      <c r="S10" s="6">
        <f>'val max ctrc'!P9</f>
        <v>8875.44</v>
      </c>
      <c r="T10" s="5"/>
      <c r="U10" s="6">
        <f t="shared" si="8"/>
        <v>3925.17</v>
      </c>
      <c r="V10" s="7">
        <f t="shared" si="9"/>
        <v>2943.86</v>
      </c>
      <c r="W10" s="6">
        <f>'val max ctrc'!Q9</f>
        <v>8875.44</v>
      </c>
      <c r="X10" s="5"/>
      <c r="Y10" s="6">
        <f t="shared" si="10"/>
        <v>2943.86</v>
      </c>
      <c r="Z10" s="7">
        <f t="shared" si="11"/>
        <v>981.29</v>
      </c>
      <c r="AA10" s="6">
        <f>'val max ctrc'!R9</f>
        <v>8452.7999999999993</v>
      </c>
      <c r="AB10" s="5"/>
      <c r="AC10" s="6">
        <f t="shared" si="12"/>
        <v>981.29</v>
      </c>
    </row>
    <row r="11" spans="1:29">
      <c r="A11" s="5">
        <v>4</v>
      </c>
      <c r="B11" s="148" t="s">
        <v>11</v>
      </c>
      <c r="C11" s="147" t="s">
        <v>12</v>
      </c>
      <c r="D11" s="6">
        <f>'ECOMF PCTJ'!D11</f>
        <v>29.29</v>
      </c>
      <c r="E11" s="55">
        <f t="shared" si="0"/>
        <v>9434.09</v>
      </c>
      <c r="F11" s="7">
        <f t="shared" si="1"/>
        <v>3925.17</v>
      </c>
      <c r="G11" s="73">
        <f>'val max ctrc'!M10</f>
        <v>8875.44</v>
      </c>
      <c r="H11" s="73"/>
      <c r="I11" s="73">
        <f t="shared" si="2"/>
        <v>3925.17</v>
      </c>
      <c r="J11" s="7">
        <f t="shared" si="3"/>
        <v>3925.17</v>
      </c>
      <c r="K11" s="73">
        <f>'val max ctrc'!N10</f>
        <v>9298.08</v>
      </c>
      <c r="L11" s="73"/>
      <c r="M11" s="6">
        <f t="shared" si="4"/>
        <v>3925.17</v>
      </c>
      <c r="N11" s="7">
        <f t="shared" si="5"/>
        <v>3925.17</v>
      </c>
      <c r="O11" s="6">
        <f>'val max ctrc'!O10</f>
        <v>9298.08</v>
      </c>
      <c r="P11" s="5"/>
      <c r="Q11" s="6">
        <f t="shared" si="6"/>
        <v>3925.17</v>
      </c>
      <c r="R11" s="7">
        <f t="shared" si="7"/>
        <v>3925.17</v>
      </c>
      <c r="S11" s="6">
        <f>'val max ctrc'!P10</f>
        <v>8875.44</v>
      </c>
      <c r="T11" s="5"/>
      <c r="U11" s="6">
        <f t="shared" si="8"/>
        <v>3925.17</v>
      </c>
      <c r="V11" s="7">
        <f t="shared" si="9"/>
        <v>2943.86</v>
      </c>
      <c r="W11" s="6">
        <f>'val max ctrc'!Q10</f>
        <v>8875.44</v>
      </c>
      <c r="X11" s="5"/>
      <c r="Y11" s="6">
        <f t="shared" si="10"/>
        <v>2943.86</v>
      </c>
      <c r="Z11" s="7">
        <f t="shared" si="11"/>
        <v>981.29</v>
      </c>
      <c r="AA11" s="6">
        <f>'val max ctrc'!R10</f>
        <v>8452.7999999999993</v>
      </c>
      <c r="AB11" s="5"/>
      <c r="AC11" s="6">
        <f t="shared" si="12"/>
        <v>981.29</v>
      </c>
    </row>
    <row r="12" spans="1:29">
      <c r="A12" s="5">
        <v>5</v>
      </c>
      <c r="B12" s="149" t="s">
        <v>13</v>
      </c>
      <c r="C12" s="147" t="s">
        <v>14</v>
      </c>
      <c r="D12" s="6">
        <f>'ECOMF PCTJ'!D12</f>
        <v>66.180000000000007</v>
      </c>
      <c r="E12" s="55">
        <f t="shared" si="0"/>
        <v>14896.390000000001</v>
      </c>
      <c r="F12" s="7">
        <f t="shared" si="1"/>
        <v>8868.82</v>
      </c>
      <c r="G12" s="73">
        <f>'val max ctrc'!M11</f>
        <v>13313.16</v>
      </c>
      <c r="H12" s="73"/>
      <c r="I12" s="73">
        <f t="shared" si="2"/>
        <v>8868.82</v>
      </c>
      <c r="J12" s="7">
        <f t="shared" si="3"/>
        <v>8868.82</v>
      </c>
      <c r="K12" s="73">
        <f>'val max ctrc'!N11</f>
        <v>13947.12</v>
      </c>
      <c r="L12" s="73"/>
      <c r="M12" s="6">
        <f t="shared" si="4"/>
        <v>8868.82</v>
      </c>
      <c r="N12" s="7">
        <f t="shared" si="5"/>
        <v>8868.82</v>
      </c>
      <c r="O12" s="6">
        <f>'val max ctrc'!O11</f>
        <v>13947.12</v>
      </c>
      <c r="P12" s="5"/>
      <c r="Q12" s="6">
        <f t="shared" si="6"/>
        <v>8868.82</v>
      </c>
      <c r="R12" s="7">
        <f t="shared" si="7"/>
        <v>8868.82</v>
      </c>
      <c r="S12" s="6">
        <f>'val max ctrc'!P11</f>
        <v>13313.16</v>
      </c>
      <c r="T12" s="5"/>
      <c r="U12" s="6">
        <f t="shared" si="8"/>
        <v>8868.82</v>
      </c>
      <c r="V12" s="7">
        <f t="shared" si="9"/>
        <v>6651.56</v>
      </c>
      <c r="W12" s="6">
        <f>'val max ctrc'!Q11</f>
        <v>13313.16</v>
      </c>
      <c r="X12" s="5"/>
      <c r="Y12" s="6">
        <f t="shared" si="10"/>
        <v>6651.56</v>
      </c>
      <c r="Z12" s="7">
        <f t="shared" si="11"/>
        <v>2217.19</v>
      </c>
      <c r="AA12" s="6">
        <f>'val max ctrc'!R11</f>
        <v>12679.2</v>
      </c>
      <c r="AB12" s="5"/>
      <c r="AC12" s="6">
        <f t="shared" si="12"/>
        <v>2217.19</v>
      </c>
    </row>
    <row r="13" spans="1:29">
      <c r="A13" s="5">
        <v>6</v>
      </c>
      <c r="B13" s="146" t="s">
        <v>84</v>
      </c>
      <c r="C13" s="147" t="s">
        <v>85</v>
      </c>
      <c r="D13" s="6">
        <f>'ECOMF PCTJ'!D13</f>
        <v>26.43</v>
      </c>
      <c r="E13" s="55">
        <f t="shared" si="0"/>
        <v>13564.67</v>
      </c>
      <c r="F13" s="7">
        <f t="shared" si="1"/>
        <v>3541.9</v>
      </c>
      <c r="G13" s="73">
        <f>'val max ctrc'!M12</f>
        <v>13313.16</v>
      </c>
      <c r="H13" s="161"/>
      <c r="I13" s="73">
        <f t="shared" si="2"/>
        <v>3541.9</v>
      </c>
      <c r="J13" s="7">
        <f t="shared" si="3"/>
        <v>3541.9</v>
      </c>
      <c r="K13" s="73">
        <f>'val max ctrc'!N12</f>
        <v>13947.12</v>
      </c>
      <c r="L13" s="161"/>
      <c r="M13" s="6">
        <f t="shared" si="4"/>
        <v>3541.9</v>
      </c>
      <c r="N13" s="7">
        <f t="shared" si="5"/>
        <v>3541.9</v>
      </c>
      <c r="O13" s="6">
        <f>'val max ctrc'!O12</f>
        <v>13947.12</v>
      </c>
      <c r="P13" s="5"/>
      <c r="Q13" s="6">
        <f t="shared" si="6"/>
        <v>3541.9</v>
      </c>
      <c r="R13" s="7">
        <f t="shared" si="7"/>
        <v>3541.9</v>
      </c>
      <c r="S13" s="6">
        <f>'val max ctrc'!P12</f>
        <v>13313.16</v>
      </c>
      <c r="T13" s="5"/>
      <c r="U13" s="6">
        <f t="shared" si="8"/>
        <v>3541.9</v>
      </c>
      <c r="V13" s="7">
        <f t="shared" si="9"/>
        <v>2656.4</v>
      </c>
      <c r="W13" s="6">
        <f>'val max ctrc'!Q12</f>
        <v>13313.16</v>
      </c>
      <c r="X13" s="5"/>
      <c r="Y13" s="6">
        <f t="shared" si="10"/>
        <v>2656.4</v>
      </c>
      <c r="Z13" s="7">
        <f t="shared" si="11"/>
        <v>885.47</v>
      </c>
      <c r="AA13" s="6">
        <f>'val max ctrc'!R12</f>
        <v>12679.2</v>
      </c>
      <c r="AB13" s="5"/>
      <c r="AC13" s="6">
        <f t="shared" si="12"/>
        <v>885.47</v>
      </c>
    </row>
    <row r="14" spans="1:29">
      <c r="A14" s="5">
        <v>7</v>
      </c>
      <c r="B14" s="149" t="s">
        <v>17</v>
      </c>
      <c r="C14" s="150" t="s">
        <v>18</v>
      </c>
      <c r="D14" s="6">
        <f>'ECOMF PCTJ'!D14</f>
        <v>40.58</v>
      </c>
      <c r="E14" s="55">
        <f t="shared" si="0"/>
        <v>18265.129999999997</v>
      </c>
      <c r="F14" s="7">
        <f t="shared" si="1"/>
        <v>5438.15</v>
      </c>
      <c r="G14" s="73">
        <f>'val max ctrc'!M13</f>
        <v>17750.88</v>
      </c>
      <c r="H14" s="73"/>
      <c r="I14" s="73">
        <f t="shared" si="2"/>
        <v>5438.15</v>
      </c>
      <c r="J14" s="7">
        <f t="shared" si="3"/>
        <v>5438.15</v>
      </c>
      <c r="K14" s="73">
        <f>'val max ctrc'!N13</f>
        <v>18596.16</v>
      </c>
      <c r="L14" s="73"/>
      <c r="M14" s="6">
        <f t="shared" si="4"/>
        <v>5438.15</v>
      </c>
      <c r="N14" s="7">
        <f t="shared" si="5"/>
        <v>5438.15</v>
      </c>
      <c r="O14" s="6">
        <f>'val max ctrc'!O13</f>
        <v>18596.16</v>
      </c>
      <c r="P14" s="5"/>
      <c r="Q14" s="6">
        <f t="shared" si="6"/>
        <v>5438.15</v>
      </c>
      <c r="R14" s="7">
        <f t="shared" si="7"/>
        <v>5438.15</v>
      </c>
      <c r="S14" s="6">
        <f>'val max ctrc'!P13</f>
        <v>17750.88</v>
      </c>
      <c r="T14" s="5"/>
      <c r="U14" s="6">
        <f t="shared" si="8"/>
        <v>5438.15</v>
      </c>
      <c r="V14" s="7">
        <f t="shared" si="9"/>
        <v>4078.58</v>
      </c>
      <c r="W14" s="6">
        <f>'val max ctrc'!Q13</f>
        <v>17750.88</v>
      </c>
      <c r="X14" s="5"/>
      <c r="Y14" s="6">
        <f t="shared" si="10"/>
        <v>4078.58</v>
      </c>
      <c r="Z14" s="7">
        <f t="shared" si="11"/>
        <v>1359.53</v>
      </c>
      <c r="AA14" s="6">
        <f>'val max ctrc'!R13</f>
        <v>16905.599999999999</v>
      </c>
      <c r="AB14" s="5"/>
      <c r="AC14" s="6">
        <f t="shared" si="12"/>
        <v>1359.53</v>
      </c>
    </row>
    <row r="15" spans="1:29">
      <c r="A15" s="5">
        <v>8</v>
      </c>
      <c r="B15" s="149" t="s">
        <v>19</v>
      </c>
      <c r="C15" s="147" t="s">
        <v>20</v>
      </c>
      <c r="D15" s="6">
        <f>'ECOMF PCTJ'!D15</f>
        <v>46.28</v>
      </c>
      <c r="E15" s="55">
        <f t="shared" si="0"/>
        <v>10003.289999999999</v>
      </c>
      <c r="F15" s="7">
        <f t="shared" si="1"/>
        <v>6202.01</v>
      </c>
      <c r="G15" s="73">
        <f>'val max ctrc'!M14</f>
        <v>8875.44</v>
      </c>
      <c r="H15" s="73"/>
      <c r="I15" s="73">
        <f t="shared" si="2"/>
        <v>6202.01</v>
      </c>
      <c r="J15" s="7">
        <f t="shared" si="3"/>
        <v>6202.01</v>
      </c>
      <c r="K15" s="73">
        <f>'val max ctrc'!N14</f>
        <v>9298.08</v>
      </c>
      <c r="L15" s="73"/>
      <c r="M15" s="6">
        <f t="shared" si="4"/>
        <v>6202.01</v>
      </c>
      <c r="N15" s="7">
        <f t="shared" si="5"/>
        <v>6202.01</v>
      </c>
      <c r="O15" s="6">
        <f>'val max ctrc'!O14</f>
        <v>9298.08</v>
      </c>
      <c r="P15" s="5"/>
      <c r="Q15" s="6">
        <f t="shared" si="6"/>
        <v>6202.01</v>
      </c>
      <c r="R15" s="7">
        <f t="shared" si="7"/>
        <v>6202.01</v>
      </c>
      <c r="S15" s="6">
        <f>'val max ctrc'!P14</f>
        <v>8875.44</v>
      </c>
      <c r="T15" s="5"/>
      <c r="U15" s="6">
        <f t="shared" si="8"/>
        <v>6202.01</v>
      </c>
      <c r="V15" s="7">
        <f t="shared" si="9"/>
        <v>4651.47</v>
      </c>
      <c r="W15" s="6">
        <f>'val max ctrc'!Q14</f>
        <v>8875.44</v>
      </c>
      <c r="X15" s="5"/>
      <c r="Y15" s="6">
        <f t="shared" si="10"/>
        <v>4651.47</v>
      </c>
      <c r="Z15" s="7">
        <f t="shared" si="11"/>
        <v>1550.49</v>
      </c>
      <c r="AA15" s="6">
        <f>'val max ctrc'!R14</f>
        <v>8452.7999999999993</v>
      </c>
      <c r="AB15" s="5"/>
      <c r="AC15" s="6">
        <f t="shared" si="12"/>
        <v>1550.49</v>
      </c>
    </row>
    <row r="16" spans="1:29">
      <c r="A16" s="5">
        <v>9</v>
      </c>
      <c r="B16" s="149" t="s">
        <v>21</v>
      </c>
      <c r="C16" s="147" t="s">
        <v>22</v>
      </c>
      <c r="D16" s="6">
        <f>'ECOMF PCTJ'!D16</f>
        <v>31.29</v>
      </c>
      <c r="E16" s="55">
        <f t="shared" si="0"/>
        <v>9501.09</v>
      </c>
      <c r="F16" s="7">
        <f t="shared" si="1"/>
        <v>4193.1899999999996</v>
      </c>
      <c r="G16" s="73">
        <f>'val max ctrc'!M15</f>
        <v>8875.44</v>
      </c>
      <c r="H16" s="73"/>
      <c r="I16" s="73">
        <f t="shared" si="2"/>
        <v>4193.1899999999996</v>
      </c>
      <c r="J16" s="7">
        <f t="shared" si="3"/>
        <v>4193.1899999999996</v>
      </c>
      <c r="K16" s="73">
        <f>'val max ctrc'!N15</f>
        <v>9298.08</v>
      </c>
      <c r="L16" s="73"/>
      <c r="M16" s="6">
        <f t="shared" si="4"/>
        <v>4193.1899999999996</v>
      </c>
      <c r="N16" s="7">
        <f t="shared" si="5"/>
        <v>4193.1899999999996</v>
      </c>
      <c r="O16" s="6">
        <f>'val max ctrc'!O15</f>
        <v>9298.08</v>
      </c>
      <c r="P16" s="5"/>
      <c r="Q16" s="6">
        <f t="shared" si="6"/>
        <v>4193.1899999999996</v>
      </c>
      <c r="R16" s="7">
        <f t="shared" si="7"/>
        <v>4193.1899999999996</v>
      </c>
      <c r="S16" s="6">
        <f>'val max ctrc'!P15</f>
        <v>8875.44</v>
      </c>
      <c r="T16" s="5"/>
      <c r="U16" s="6">
        <f t="shared" si="8"/>
        <v>4193.1899999999996</v>
      </c>
      <c r="V16" s="7">
        <f t="shared" si="9"/>
        <v>3144.87</v>
      </c>
      <c r="W16" s="6">
        <f>'val max ctrc'!Q15</f>
        <v>8875.44</v>
      </c>
      <c r="X16" s="5"/>
      <c r="Y16" s="6">
        <f t="shared" si="10"/>
        <v>3144.87</v>
      </c>
      <c r="Z16" s="7">
        <f t="shared" si="11"/>
        <v>1048.29</v>
      </c>
      <c r="AA16" s="6">
        <f>'val max ctrc'!R15</f>
        <v>8452.7999999999993</v>
      </c>
      <c r="AB16" s="5"/>
      <c r="AC16" s="6">
        <f t="shared" si="12"/>
        <v>1048.29</v>
      </c>
    </row>
    <row r="17" spans="1:29" s="56" customFormat="1">
      <c r="A17" s="5">
        <v>10</v>
      </c>
      <c r="B17" s="149" t="s">
        <v>23</v>
      </c>
      <c r="C17" s="151" t="s">
        <v>24</v>
      </c>
      <c r="D17" s="6">
        <f>'ECOMF PCTJ'!D17</f>
        <v>35.14</v>
      </c>
      <c r="E17" s="55">
        <f t="shared" si="0"/>
        <v>5403.67</v>
      </c>
      <c r="F17" s="136">
        <f t="shared" si="1"/>
        <v>4709.13</v>
      </c>
      <c r="G17" s="137">
        <f>'val max ctrc'!M16</f>
        <v>4437.72</v>
      </c>
      <c r="H17" s="137">
        <f>F17-G17</f>
        <v>271.40999999999985</v>
      </c>
      <c r="I17" s="137">
        <f>G17</f>
        <v>4437.72</v>
      </c>
      <c r="J17" s="136">
        <f t="shared" si="3"/>
        <v>4709.13</v>
      </c>
      <c r="K17" s="137">
        <f>'val max ctrc'!N16</f>
        <v>4649.04</v>
      </c>
      <c r="L17" s="137">
        <f t="shared" ref="L17" si="13">J17-K17</f>
        <v>60.090000000000146</v>
      </c>
      <c r="M17" s="136">
        <f>K17</f>
        <v>4649.04</v>
      </c>
      <c r="N17" s="136">
        <f t="shared" si="5"/>
        <v>4709.13</v>
      </c>
      <c r="O17" s="136">
        <f>'val max ctrc'!O16</f>
        <v>4649.04</v>
      </c>
      <c r="P17" s="137">
        <f t="shared" ref="P17" si="14">N17-O17</f>
        <v>60.090000000000146</v>
      </c>
      <c r="Q17" s="136">
        <f>O17</f>
        <v>4649.04</v>
      </c>
      <c r="R17" s="136">
        <f t="shared" si="7"/>
        <v>4709.13</v>
      </c>
      <c r="S17" s="136">
        <f>'val max ctrc'!P16</f>
        <v>4437.72</v>
      </c>
      <c r="T17" s="137">
        <f>R17-S17</f>
        <v>271.40999999999985</v>
      </c>
      <c r="U17" s="136">
        <f>S17</f>
        <v>4437.72</v>
      </c>
      <c r="V17" s="7">
        <f t="shared" si="9"/>
        <v>3531.82</v>
      </c>
      <c r="W17" s="6">
        <f>'val max ctrc'!Q16</f>
        <v>4437.72</v>
      </c>
      <c r="X17" s="163"/>
      <c r="Y17" s="6">
        <f t="shared" si="10"/>
        <v>3531.82</v>
      </c>
      <c r="Z17" s="7">
        <f t="shared" si="11"/>
        <v>1177.27</v>
      </c>
      <c r="AA17" s="6">
        <f>'val max ctrc'!R16</f>
        <v>4226.3999999999996</v>
      </c>
      <c r="AB17" s="163"/>
      <c r="AC17" s="6">
        <f t="shared" si="12"/>
        <v>1177.27</v>
      </c>
    </row>
    <row r="18" spans="1:29">
      <c r="A18" s="5">
        <v>11</v>
      </c>
      <c r="B18" s="152" t="s">
        <v>25</v>
      </c>
      <c r="C18" s="153" t="s">
        <v>26</v>
      </c>
      <c r="D18" s="6">
        <f>'ECOMF PCTJ'!D18</f>
        <v>29.29</v>
      </c>
      <c r="E18" s="55">
        <f t="shared" si="0"/>
        <v>9434.09</v>
      </c>
      <c r="F18" s="7">
        <f t="shared" si="1"/>
        <v>3925.17</v>
      </c>
      <c r="G18" s="73">
        <f>'val max ctrc'!M17</f>
        <v>8875.44</v>
      </c>
      <c r="H18" s="73"/>
      <c r="I18" s="73">
        <f t="shared" si="2"/>
        <v>3925.17</v>
      </c>
      <c r="J18" s="7">
        <f t="shared" si="3"/>
        <v>3925.17</v>
      </c>
      <c r="K18" s="73">
        <f>'val max ctrc'!N17</f>
        <v>9298.08</v>
      </c>
      <c r="L18" s="73"/>
      <c r="M18" s="6">
        <f t="shared" si="4"/>
        <v>3925.17</v>
      </c>
      <c r="N18" s="7">
        <f t="shared" si="5"/>
        <v>3925.17</v>
      </c>
      <c r="O18" s="6">
        <f>'val max ctrc'!O17</f>
        <v>9298.08</v>
      </c>
      <c r="P18" s="5"/>
      <c r="Q18" s="6">
        <f t="shared" si="6"/>
        <v>3925.17</v>
      </c>
      <c r="R18" s="7">
        <f t="shared" si="7"/>
        <v>3925.17</v>
      </c>
      <c r="S18" s="6">
        <f>'val max ctrc'!P17</f>
        <v>8875.44</v>
      </c>
      <c r="T18" s="5"/>
      <c r="U18" s="6">
        <f t="shared" si="8"/>
        <v>3925.17</v>
      </c>
      <c r="V18" s="7">
        <f t="shared" si="9"/>
        <v>2943.86</v>
      </c>
      <c r="W18" s="6">
        <f>'val max ctrc'!Q17</f>
        <v>8875.44</v>
      </c>
      <c r="X18" s="5"/>
      <c r="Y18" s="6">
        <f t="shared" si="10"/>
        <v>2943.86</v>
      </c>
      <c r="Z18" s="7">
        <f t="shared" si="11"/>
        <v>981.29</v>
      </c>
      <c r="AA18" s="6">
        <f>'val max ctrc'!R17</f>
        <v>8452.7999999999993</v>
      </c>
      <c r="AB18" s="5"/>
      <c r="AC18" s="6">
        <f t="shared" si="12"/>
        <v>981.29</v>
      </c>
    </row>
    <row r="19" spans="1:29">
      <c r="A19" s="5">
        <v>12</v>
      </c>
      <c r="B19" s="148" t="s">
        <v>27</v>
      </c>
      <c r="C19" s="147" t="s">
        <v>28</v>
      </c>
      <c r="D19" s="6">
        <f>'ECOMF PCTJ'!D19</f>
        <v>58.25</v>
      </c>
      <c r="E19" s="55">
        <f t="shared" si="0"/>
        <v>27309.91</v>
      </c>
      <c r="F19" s="7">
        <f t="shared" si="1"/>
        <v>7806.11</v>
      </c>
      <c r="G19" s="73">
        <f>'val max ctrc'!M18</f>
        <v>26626.32</v>
      </c>
      <c r="H19" s="73"/>
      <c r="I19" s="73">
        <f t="shared" ref="I19:I31" si="15">F19</f>
        <v>7806.11</v>
      </c>
      <c r="J19" s="7">
        <f t="shared" si="3"/>
        <v>7806.11</v>
      </c>
      <c r="K19" s="73">
        <f>'val max ctrc'!N18</f>
        <v>27894.240000000002</v>
      </c>
      <c r="L19" s="73"/>
      <c r="M19" s="6">
        <f t="shared" si="4"/>
        <v>7806.11</v>
      </c>
      <c r="N19" s="7">
        <f t="shared" si="5"/>
        <v>7806.11</v>
      </c>
      <c r="O19" s="6">
        <f>'val max ctrc'!O18</f>
        <v>27894.240000000002</v>
      </c>
      <c r="P19" s="5"/>
      <c r="Q19" s="6">
        <f t="shared" si="6"/>
        <v>7806.11</v>
      </c>
      <c r="R19" s="7">
        <f t="shared" si="7"/>
        <v>7806.11</v>
      </c>
      <c r="S19" s="6">
        <f>'val max ctrc'!P18</f>
        <v>26626.32</v>
      </c>
      <c r="T19" s="5"/>
      <c r="U19" s="6">
        <f t="shared" si="8"/>
        <v>7806.11</v>
      </c>
      <c r="V19" s="7">
        <f t="shared" si="9"/>
        <v>5854.54</v>
      </c>
      <c r="W19" s="6">
        <f>'val max ctrc'!Q18</f>
        <v>26626.32</v>
      </c>
      <c r="X19" s="5"/>
      <c r="Y19" s="6">
        <f t="shared" si="10"/>
        <v>5854.54</v>
      </c>
      <c r="Z19" s="7">
        <f t="shared" si="11"/>
        <v>1951.51</v>
      </c>
      <c r="AA19" s="6">
        <f>'val max ctrc'!R18</f>
        <v>25358.400000000001</v>
      </c>
      <c r="AB19" s="5"/>
      <c r="AC19" s="6">
        <f t="shared" si="12"/>
        <v>1951.51</v>
      </c>
    </row>
    <row r="20" spans="1:29">
      <c r="A20" s="5">
        <v>13</v>
      </c>
      <c r="B20" s="148" t="s">
        <v>29</v>
      </c>
      <c r="C20" s="153" t="s">
        <v>30</v>
      </c>
      <c r="D20" s="6">
        <f>'ECOMF PCTJ'!D20</f>
        <v>19.77</v>
      </c>
      <c r="E20" s="55">
        <f t="shared" si="0"/>
        <v>5734.0199999999995</v>
      </c>
      <c r="F20" s="7">
        <f t="shared" si="1"/>
        <v>2649.39</v>
      </c>
      <c r="G20" s="73">
        <f>'val max ctrc'!M19</f>
        <v>5325.2639999999992</v>
      </c>
      <c r="H20" s="73"/>
      <c r="I20" s="73">
        <f t="shared" si="15"/>
        <v>2649.39</v>
      </c>
      <c r="J20" s="7">
        <f t="shared" si="3"/>
        <v>2649.39</v>
      </c>
      <c r="K20" s="73">
        <f>'val max ctrc'!N19</f>
        <v>5578.847999999999</v>
      </c>
      <c r="L20" s="73"/>
      <c r="M20" s="6">
        <f t="shared" si="4"/>
        <v>2649.39</v>
      </c>
      <c r="N20" s="7">
        <f t="shared" si="5"/>
        <v>2649.39</v>
      </c>
      <c r="O20" s="6">
        <f>'val max ctrc'!O19</f>
        <v>5578.847999999999</v>
      </c>
      <c r="P20" s="5"/>
      <c r="Q20" s="6">
        <f t="shared" si="6"/>
        <v>2649.39</v>
      </c>
      <c r="R20" s="7">
        <f t="shared" si="7"/>
        <v>2649.39</v>
      </c>
      <c r="S20" s="6">
        <f>'val max ctrc'!P19</f>
        <v>5325.2639999999992</v>
      </c>
      <c r="T20" s="5"/>
      <c r="U20" s="6">
        <f t="shared" si="8"/>
        <v>2649.39</v>
      </c>
      <c r="V20" s="7">
        <f t="shared" si="9"/>
        <v>1987.03</v>
      </c>
      <c r="W20" s="6">
        <f>'val max ctrc'!Q19</f>
        <v>5325.2639999999992</v>
      </c>
      <c r="X20" s="5"/>
      <c r="Y20" s="6">
        <f t="shared" si="10"/>
        <v>1987.03</v>
      </c>
      <c r="Z20" s="7">
        <f t="shared" si="11"/>
        <v>662.34</v>
      </c>
      <c r="AA20" s="6">
        <f>'val max ctrc'!R19</f>
        <v>5071.6799999999994</v>
      </c>
      <c r="AB20" s="5"/>
      <c r="AC20" s="6">
        <f t="shared" si="12"/>
        <v>662.34</v>
      </c>
    </row>
    <row r="21" spans="1:29" ht="30">
      <c r="A21" s="5">
        <v>14</v>
      </c>
      <c r="B21" s="148" t="s">
        <v>31</v>
      </c>
      <c r="C21" s="147" t="s">
        <v>32</v>
      </c>
      <c r="D21" s="6">
        <f>'ECOMF PCTJ'!D21</f>
        <v>68.069999999999993</v>
      </c>
      <c r="E21" s="55">
        <f t="shared" si="0"/>
        <v>19186.11</v>
      </c>
      <c r="F21" s="7">
        <f t="shared" si="1"/>
        <v>9122.1</v>
      </c>
      <c r="G21" s="73">
        <f>'val max ctrc'!M20</f>
        <v>17750.88</v>
      </c>
      <c r="H21" s="73"/>
      <c r="I21" s="73">
        <f t="shared" si="15"/>
        <v>9122.1</v>
      </c>
      <c r="J21" s="7">
        <f t="shared" si="3"/>
        <v>9122.1</v>
      </c>
      <c r="K21" s="73">
        <f>'val max ctrc'!N20</f>
        <v>18596.16</v>
      </c>
      <c r="L21" s="73"/>
      <c r="M21" s="6">
        <f t="shared" si="4"/>
        <v>9122.1</v>
      </c>
      <c r="N21" s="7">
        <f t="shared" si="5"/>
        <v>9122.1</v>
      </c>
      <c r="O21" s="6">
        <f>'val max ctrc'!O20</f>
        <v>18596.16</v>
      </c>
      <c r="P21" s="5"/>
      <c r="Q21" s="6">
        <f t="shared" si="6"/>
        <v>9122.1</v>
      </c>
      <c r="R21" s="7">
        <f t="shared" si="7"/>
        <v>9122.1</v>
      </c>
      <c r="S21" s="6">
        <f>'val max ctrc'!P20</f>
        <v>17750.88</v>
      </c>
      <c r="T21" s="5"/>
      <c r="U21" s="6">
        <f t="shared" si="8"/>
        <v>9122.1</v>
      </c>
      <c r="V21" s="7">
        <f t="shared" si="9"/>
        <v>6841.52</v>
      </c>
      <c r="W21" s="6">
        <f>'val max ctrc'!Q20</f>
        <v>17750.88</v>
      </c>
      <c r="X21" s="5"/>
      <c r="Y21" s="6">
        <f t="shared" si="10"/>
        <v>6841.52</v>
      </c>
      <c r="Z21" s="7">
        <f t="shared" si="11"/>
        <v>2280.5100000000002</v>
      </c>
      <c r="AA21" s="6">
        <f>'val max ctrc'!R20</f>
        <v>16905.599999999999</v>
      </c>
      <c r="AB21" s="5"/>
      <c r="AC21" s="6">
        <f t="shared" si="12"/>
        <v>2280.5100000000002</v>
      </c>
    </row>
    <row r="22" spans="1:29">
      <c r="A22" s="5">
        <v>15</v>
      </c>
      <c r="B22" s="148" t="s">
        <v>33</v>
      </c>
      <c r="C22" s="147" t="s">
        <v>34</v>
      </c>
      <c r="D22" s="6">
        <f>'ECOMF PCTJ'!D22</f>
        <v>28.14</v>
      </c>
      <c r="E22" s="55">
        <f t="shared" si="0"/>
        <v>5169.16</v>
      </c>
      <c r="F22" s="7">
        <f t="shared" si="1"/>
        <v>3771.06</v>
      </c>
      <c r="G22" s="73">
        <f>'val max ctrc'!M21</f>
        <v>4437.72</v>
      </c>
      <c r="H22" s="73"/>
      <c r="I22" s="73">
        <f t="shared" si="15"/>
        <v>3771.06</v>
      </c>
      <c r="J22" s="7">
        <f t="shared" si="3"/>
        <v>3771.06</v>
      </c>
      <c r="K22" s="73">
        <f>'val max ctrc'!N21</f>
        <v>4649.04</v>
      </c>
      <c r="L22" s="73"/>
      <c r="M22" s="6">
        <f t="shared" si="4"/>
        <v>3771.06</v>
      </c>
      <c r="N22" s="7">
        <f t="shared" si="5"/>
        <v>3771.06</v>
      </c>
      <c r="O22" s="6">
        <f>'val max ctrc'!O21</f>
        <v>4649.04</v>
      </c>
      <c r="P22" s="5"/>
      <c r="Q22" s="6">
        <f t="shared" si="6"/>
        <v>3771.06</v>
      </c>
      <c r="R22" s="7">
        <f t="shared" si="7"/>
        <v>3771.06</v>
      </c>
      <c r="S22" s="6">
        <f>'val max ctrc'!P21</f>
        <v>4437.72</v>
      </c>
      <c r="T22" s="5"/>
      <c r="U22" s="6">
        <f t="shared" si="8"/>
        <v>3771.06</v>
      </c>
      <c r="V22" s="7">
        <f t="shared" si="9"/>
        <v>2828.27</v>
      </c>
      <c r="W22" s="6">
        <f>'val max ctrc'!Q21</f>
        <v>4437.72</v>
      </c>
      <c r="X22" s="5"/>
      <c r="Y22" s="6">
        <f t="shared" si="10"/>
        <v>2828.27</v>
      </c>
      <c r="Z22" s="7">
        <f t="shared" si="11"/>
        <v>942.76</v>
      </c>
      <c r="AA22" s="6">
        <f>'val max ctrc'!R21</f>
        <v>4226.3999999999996</v>
      </c>
      <c r="AB22" s="5"/>
      <c r="AC22" s="6">
        <f t="shared" si="12"/>
        <v>942.76</v>
      </c>
    </row>
    <row r="23" spans="1:29">
      <c r="A23" s="5">
        <v>16</v>
      </c>
      <c r="B23" s="148" t="s">
        <v>35</v>
      </c>
      <c r="C23" s="153" t="s">
        <v>36</v>
      </c>
      <c r="D23" s="6">
        <f>'ECOMF PCTJ'!D23</f>
        <v>34.43</v>
      </c>
      <c r="E23" s="55">
        <f t="shared" si="0"/>
        <v>13832.69</v>
      </c>
      <c r="F23" s="7">
        <f t="shared" si="1"/>
        <v>4613.9799999999996</v>
      </c>
      <c r="G23" s="73">
        <f>'val max ctrc'!M22</f>
        <v>13313.16</v>
      </c>
      <c r="H23" s="73"/>
      <c r="I23" s="73">
        <f t="shared" si="15"/>
        <v>4613.9799999999996</v>
      </c>
      <c r="J23" s="7">
        <f t="shared" si="3"/>
        <v>4613.9799999999996</v>
      </c>
      <c r="K23" s="73">
        <f>'val max ctrc'!N22</f>
        <v>13947.12</v>
      </c>
      <c r="L23" s="73"/>
      <c r="M23" s="6">
        <f t="shared" si="4"/>
        <v>4613.9799999999996</v>
      </c>
      <c r="N23" s="7">
        <f t="shared" si="5"/>
        <v>4613.9799999999996</v>
      </c>
      <c r="O23" s="6">
        <f>'val max ctrc'!O22</f>
        <v>13947.12</v>
      </c>
      <c r="P23" s="5"/>
      <c r="Q23" s="6">
        <f t="shared" si="6"/>
        <v>4613.9799999999996</v>
      </c>
      <c r="R23" s="7">
        <f t="shared" si="7"/>
        <v>4613.9799999999996</v>
      </c>
      <c r="S23" s="6">
        <f>'val max ctrc'!P22</f>
        <v>13313.16</v>
      </c>
      <c r="T23" s="5"/>
      <c r="U23" s="6">
        <f t="shared" si="8"/>
        <v>4613.9799999999996</v>
      </c>
      <c r="V23" s="7">
        <f t="shared" si="9"/>
        <v>3460.46</v>
      </c>
      <c r="W23" s="6">
        <f>'val max ctrc'!Q22</f>
        <v>13313.16</v>
      </c>
      <c r="X23" s="5"/>
      <c r="Y23" s="6">
        <f t="shared" si="10"/>
        <v>3460.46</v>
      </c>
      <c r="Z23" s="7">
        <f t="shared" si="11"/>
        <v>1153.49</v>
      </c>
      <c r="AA23" s="6">
        <f>'val max ctrc'!R22</f>
        <v>12679.2</v>
      </c>
      <c r="AB23" s="5"/>
      <c r="AC23" s="6">
        <f t="shared" si="12"/>
        <v>1153.49</v>
      </c>
    </row>
    <row r="24" spans="1:29">
      <c r="A24" s="5">
        <v>17</v>
      </c>
      <c r="B24" s="148" t="s">
        <v>37</v>
      </c>
      <c r="C24" s="147" t="s">
        <v>38</v>
      </c>
      <c r="D24" s="6">
        <f>'ECOMF PCTJ'!D24</f>
        <v>41.43</v>
      </c>
      <c r="E24" s="55">
        <f t="shared" si="0"/>
        <v>14067.2</v>
      </c>
      <c r="F24" s="7">
        <f t="shared" si="1"/>
        <v>5552.06</v>
      </c>
      <c r="G24" s="73">
        <f>'val max ctrc'!M23</f>
        <v>13313.16</v>
      </c>
      <c r="H24" s="73"/>
      <c r="I24" s="73">
        <f t="shared" si="15"/>
        <v>5552.06</v>
      </c>
      <c r="J24" s="7">
        <f t="shared" si="3"/>
        <v>5552.06</v>
      </c>
      <c r="K24" s="73">
        <f>'val max ctrc'!N23</f>
        <v>13947.12</v>
      </c>
      <c r="L24" s="73"/>
      <c r="M24" s="6">
        <f t="shared" si="4"/>
        <v>5552.06</v>
      </c>
      <c r="N24" s="7">
        <f t="shared" si="5"/>
        <v>5552.06</v>
      </c>
      <c r="O24" s="6">
        <f>'val max ctrc'!O23</f>
        <v>13947.12</v>
      </c>
      <c r="P24" s="5"/>
      <c r="Q24" s="6">
        <f t="shared" si="6"/>
        <v>5552.06</v>
      </c>
      <c r="R24" s="7">
        <f t="shared" si="7"/>
        <v>5552.06</v>
      </c>
      <c r="S24" s="6">
        <f>'val max ctrc'!P23</f>
        <v>13313.16</v>
      </c>
      <c r="T24" s="5"/>
      <c r="U24" s="6">
        <f t="shared" si="8"/>
        <v>5552.06</v>
      </c>
      <c r="V24" s="7">
        <f t="shared" si="9"/>
        <v>4164.01</v>
      </c>
      <c r="W24" s="6">
        <f>'val max ctrc'!Q23</f>
        <v>13313.16</v>
      </c>
      <c r="X24" s="5"/>
      <c r="Y24" s="6">
        <f t="shared" si="10"/>
        <v>4164.01</v>
      </c>
      <c r="Z24" s="7">
        <f t="shared" si="11"/>
        <v>1388</v>
      </c>
      <c r="AA24" s="6">
        <f>'val max ctrc'!R23</f>
        <v>12679.2</v>
      </c>
      <c r="AB24" s="5"/>
      <c r="AC24" s="6">
        <f t="shared" si="12"/>
        <v>1388</v>
      </c>
    </row>
    <row r="25" spans="1:29">
      <c r="A25" s="5">
        <v>18</v>
      </c>
      <c r="B25" s="148" t="s">
        <v>39</v>
      </c>
      <c r="C25" s="147" t="s">
        <v>40</v>
      </c>
      <c r="D25" s="6">
        <f>'ECOMF PCTJ'!D25</f>
        <v>31.29</v>
      </c>
      <c r="E25" s="55">
        <f t="shared" si="0"/>
        <v>9501.09</v>
      </c>
      <c r="F25" s="7">
        <f t="shared" si="1"/>
        <v>4193.1899999999996</v>
      </c>
      <c r="G25" s="73">
        <f>'val max ctrc'!M24</f>
        <v>8875.44</v>
      </c>
      <c r="H25" s="73"/>
      <c r="I25" s="73">
        <f t="shared" si="15"/>
        <v>4193.1899999999996</v>
      </c>
      <c r="J25" s="7">
        <f t="shared" si="3"/>
        <v>4193.1899999999996</v>
      </c>
      <c r="K25" s="73">
        <f>'val max ctrc'!N24</f>
        <v>9298.08</v>
      </c>
      <c r="L25" s="73"/>
      <c r="M25" s="6">
        <f t="shared" si="4"/>
        <v>4193.1899999999996</v>
      </c>
      <c r="N25" s="7">
        <f t="shared" si="5"/>
        <v>4193.1899999999996</v>
      </c>
      <c r="O25" s="6">
        <f>'val max ctrc'!O24</f>
        <v>9298.08</v>
      </c>
      <c r="P25" s="5"/>
      <c r="Q25" s="6">
        <f t="shared" si="6"/>
        <v>4193.1899999999996</v>
      </c>
      <c r="R25" s="7">
        <f t="shared" si="7"/>
        <v>4193.1899999999996</v>
      </c>
      <c r="S25" s="6">
        <f>'val max ctrc'!P24</f>
        <v>8875.44</v>
      </c>
      <c r="T25" s="5"/>
      <c r="U25" s="6">
        <f t="shared" si="8"/>
        <v>4193.1899999999996</v>
      </c>
      <c r="V25" s="7">
        <f t="shared" si="9"/>
        <v>3144.87</v>
      </c>
      <c r="W25" s="6">
        <f>'val max ctrc'!Q24</f>
        <v>8875.44</v>
      </c>
      <c r="X25" s="5"/>
      <c r="Y25" s="6">
        <f t="shared" si="10"/>
        <v>3144.87</v>
      </c>
      <c r="Z25" s="7">
        <f t="shared" si="11"/>
        <v>1048.29</v>
      </c>
      <c r="AA25" s="6">
        <f>'val max ctrc'!R24</f>
        <v>8452.7999999999993</v>
      </c>
      <c r="AB25" s="5"/>
      <c r="AC25" s="6">
        <f t="shared" si="12"/>
        <v>1048.29</v>
      </c>
    </row>
    <row r="26" spans="1:29">
      <c r="A26" s="5">
        <v>19</v>
      </c>
      <c r="B26" s="146" t="s">
        <v>41</v>
      </c>
      <c r="C26" s="151" t="s">
        <v>58</v>
      </c>
      <c r="D26" s="6">
        <f>'ECOMF PCTJ'!D26</f>
        <v>22.54</v>
      </c>
      <c r="E26" s="55">
        <f t="shared" si="0"/>
        <v>9207.9399999999987</v>
      </c>
      <c r="F26" s="7">
        <f t="shared" si="1"/>
        <v>3020.6</v>
      </c>
      <c r="G26" s="73">
        <f>'val max ctrc'!M25</f>
        <v>8875.44</v>
      </c>
      <c r="H26" s="73"/>
      <c r="I26" s="73">
        <f t="shared" si="15"/>
        <v>3020.6</v>
      </c>
      <c r="J26" s="7">
        <f t="shared" si="3"/>
        <v>3020.6</v>
      </c>
      <c r="K26" s="73">
        <f>'val max ctrc'!N25</f>
        <v>9298.08</v>
      </c>
      <c r="L26" s="73"/>
      <c r="M26" s="6">
        <f t="shared" si="4"/>
        <v>3020.6</v>
      </c>
      <c r="N26" s="7">
        <f t="shared" si="5"/>
        <v>3020.6</v>
      </c>
      <c r="O26" s="6">
        <f>'val max ctrc'!O25</f>
        <v>9298.08</v>
      </c>
      <c r="P26" s="5"/>
      <c r="Q26" s="6">
        <f t="shared" si="6"/>
        <v>3020.6</v>
      </c>
      <c r="R26" s="7">
        <f t="shared" si="7"/>
        <v>3020.6</v>
      </c>
      <c r="S26" s="6">
        <f>'val max ctrc'!P25</f>
        <v>8875.44</v>
      </c>
      <c r="T26" s="5"/>
      <c r="U26" s="6">
        <f t="shared" si="8"/>
        <v>3020.6</v>
      </c>
      <c r="V26" s="7">
        <f t="shared" si="9"/>
        <v>2265.4299999999998</v>
      </c>
      <c r="W26" s="6">
        <f>'val max ctrc'!Q25</f>
        <v>8875.44</v>
      </c>
      <c r="X26" s="5"/>
      <c r="Y26" s="6">
        <f t="shared" si="10"/>
        <v>2265.4299999999998</v>
      </c>
      <c r="Z26" s="7">
        <f t="shared" si="11"/>
        <v>755.14</v>
      </c>
      <c r="AA26" s="6">
        <f>'val max ctrc'!R25</f>
        <v>8452.7999999999993</v>
      </c>
      <c r="AB26" s="5"/>
      <c r="AC26" s="6">
        <f t="shared" si="12"/>
        <v>755.14</v>
      </c>
    </row>
    <row r="27" spans="1:29">
      <c r="A27" s="5">
        <v>20</v>
      </c>
      <c r="B27" s="148" t="s">
        <v>42</v>
      </c>
      <c r="C27" s="147" t="s">
        <v>43</v>
      </c>
      <c r="D27" s="6">
        <f>'ECOMF PCTJ'!D27</f>
        <v>29.14</v>
      </c>
      <c r="E27" s="55">
        <f t="shared" si="0"/>
        <v>5202.66</v>
      </c>
      <c r="F27" s="7">
        <f t="shared" si="1"/>
        <v>3905.07</v>
      </c>
      <c r="G27" s="73">
        <f>'val max ctrc'!M26</f>
        <v>4437.72</v>
      </c>
      <c r="H27" s="73"/>
      <c r="I27" s="73">
        <f t="shared" si="15"/>
        <v>3905.07</v>
      </c>
      <c r="J27" s="7">
        <f t="shared" si="3"/>
        <v>3905.07</v>
      </c>
      <c r="K27" s="73">
        <f>'val max ctrc'!N26</f>
        <v>4649.04</v>
      </c>
      <c r="L27" s="73"/>
      <c r="M27" s="6">
        <f t="shared" si="4"/>
        <v>3905.07</v>
      </c>
      <c r="N27" s="7">
        <f t="shared" si="5"/>
        <v>3905.07</v>
      </c>
      <c r="O27" s="6">
        <f>'val max ctrc'!O26</f>
        <v>4649.04</v>
      </c>
      <c r="P27" s="5"/>
      <c r="Q27" s="6">
        <f t="shared" si="6"/>
        <v>3905.07</v>
      </c>
      <c r="R27" s="7">
        <f t="shared" si="7"/>
        <v>3905.07</v>
      </c>
      <c r="S27" s="6">
        <f>'val max ctrc'!P26</f>
        <v>4437.72</v>
      </c>
      <c r="T27" s="5"/>
      <c r="U27" s="6">
        <f t="shared" si="8"/>
        <v>3905.07</v>
      </c>
      <c r="V27" s="7">
        <f t="shared" si="9"/>
        <v>2928.78</v>
      </c>
      <c r="W27" s="6">
        <f>'val max ctrc'!Q26</f>
        <v>4437.72</v>
      </c>
      <c r="X27" s="5"/>
      <c r="Y27" s="6">
        <f t="shared" si="10"/>
        <v>2928.78</v>
      </c>
      <c r="Z27" s="7">
        <f t="shared" si="11"/>
        <v>976.26</v>
      </c>
      <c r="AA27" s="6">
        <f>'val max ctrc'!R26</f>
        <v>4226.3999999999996</v>
      </c>
      <c r="AB27" s="5"/>
      <c r="AC27" s="6">
        <f t="shared" si="12"/>
        <v>976.26</v>
      </c>
    </row>
    <row r="28" spans="1:29">
      <c r="A28" s="5">
        <v>21</v>
      </c>
      <c r="B28" s="148" t="s">
        <v>44</v>
      </c>
      <c r="C28" s="147" t="s">
        <v>45</v>
      </c>
      <c r="D28" s="6">
        <f>'ECOMF PCTJ'!D28</f>
        <v>31.29</v>
      </c>
      <c r="E28" s="55">
        <f t="shared" si="0"/>
        <v>9501.09</v>
      </c>
      <c r="F28" s="7">
        <f t="shared" si="1"/>
        <v>4193.1899999999996</v>
      </c>
      <c r="G28" s="73">
        <f>'val max ctrc'!M27</f>
        <v>8875.44</v>
      </c>
      <c r="H28" s="73"/>
      <c r="I28" s="73">
        <f t="shared" si="15"/>
        <v>4193.1899999999996</v>
      </c>
      <c r="J28" s="7">
        <f t="shared" si="3"/>
        <v>4193.1899999999996</v>
      </c>
      <c r="K28" s="73">
        <f>'val max ctrc'!N27</f>
        <v>9298.08</v>
      </c>
      <c r="L28" s="73"/>
      <c r="M28" s="6">
        <f t="shared" si="4"/>
        <v>4193.1899999999996</v>
      </c>
      <c r="N28" s="7">
        <f t="shared" si="5"/>
        <v>4193.1899999999996</v>
      </c>
      <c r="O28" s="6">
        <f>'val max ctrc'!O27</f>
        <v>9298.08</v>
      </c>
      <c r="P28" s="5"/>
      <c r="Q28" s="6">
        <f t="shared" si="6"/>
        <v>4193.1899999999996</v>
      </c>
      <c r="R28" s="7">
        <f t="shared" si="7"/>
        <v>4193.1899999999996</v>
      </c>
      <c r="S28" s="6">
        <f>'val max ctrc'!P27</f>
        <v>8875.44</v>
      </c>
      <c r="T28" s="5"/>
      <c r="U28" s="6">
        <f t="shared" si="8"/>
        <v>4193.1899999999996</v>
      </c>
      <c r="V28" s="7">
        <f t="shared" si="9"/>
        <v>3144.87</v>
      </c>
      <c r="W28" s="6">
        <f>'val max ctrc'!Q27</f>
        <v>8875.44</v>
      </c>
      <c r="X28" s="5"/>
      <c r="Y28" s="6">
        <f t="shared" si="10"/>
        <v>3144.87</v>
      </c>
      <c r="Z28" s="7">
        <f t="shared" si="11"/>
        <v>1048.29</v>
      </c>
      <c r="AA28" s="6">
        <f>'val max ctrc'!R27</f>
        <v>8452.7999999999993</v>
      </c>
      <c r="AB28" s="5"/>
      <c r="AC28" s="6">
        <f t="shared" si="12"/>
        <v>1048.29</v>
      </c>
    </row>
    <row r="29" spans="1:29" ht="30">
      <c r="A29" s="5">
        <v>22</v>
      </c>
      <c r="B29" s="148" t="s">
        <v>46</v>
      </c>
      <c r="C29" s="147" t="s">
        <v>47</v>
      </c>
      <c r="D29" s="6">
        <f>'ECOMF PCTJ'!D29</f>
        <v>30.57</v>
      </c>
      <c r="E29" s="55">
        <f t="shared" si="0"/>
        <v>9476.9699999999993</v>
      </c>
      <c r="F29" s="7">
        <f t="shared" si="1"/>
        <v>4096.7</v>
      </c>
      <c r="G29" s="73">
        <f>'val max ctrc'!M28</f>
        <v>8875.44</v>
      </c>
      <c r="H29" s="73"/>
      <c r="I29" s="73">
        <f t="shared" si="15"/>
        <v>4096.7</v>
      </c>
      <c r="J29" s="7">
        <f t="shared" si="3"/>
        <v>4096.7</v>
      </c>
      <c r="K29" s="73">
        <f>'val max ctrc'!N28</f>
        <v>9298.08</v>
      </c>
      <c r="L29" s="73"/>
      <c r="M29" s="6">
        <f t="shared" si="4"/>
        <v>4096.7</v>
      </c>
      <c r="N29" s="7">
        <f t="shared" si="5"/>
        <v>4096.7</v>
      </c>
      <c r="O29" s="6">
        <f>'val max ctrc'!O28</f>
        <v>9298.08</v>
      </c>
      <c r="P29" s="5"/>
      <c r="Q29" s="6">
        <f t="shared" si="6"/>
        <v>4096.7</v>
      </c>
      <c r="R29" s="7">
        <f t="shared" si="7"/>
        <v>4096.7</v>
      </c>
      <c r="S29" s="6">
        <f>'val max ctrc'!P28</f>
        <v>8875.44</v>
      </c>
      <c r="T29" s="5"/>
      <c r="U29" s="6">
        <f t="shared" si="8"/>
        <v>4096.7</v>
      </c>
      <c r="V29" s="7">
        <f t="shared" si="9"/>
        <v>3072.5</v>
      </c>
      <c r="W29" s="6">
        <f>'val max ctrc'!Q28</f>
        <v>8875.44</v>
      </c>
      <c r="X29" s="5"/>
      <c r="Y29" s="6">
        <f t="shared" si="10"/>
        <v>3072.5</v>
      </c>
      <c r="Z29" s="7">
        <f t="shared" si="11"/>
        <v>1024.17</v>
      </c>
      <c r="AA29" s="6">
        <f>'val max ctrc'!R28</f>
        <v>8452.7999999999993</v>
      </c>
      <c r="AB29" s="5"/>
      <c r="AC29" s="6">
        <f t="shared" si="12"/>
        <v>1024.17</v>
      </c>
    </row>
    <row r="30" spans="1:29">
      <c r="A30" s="5">
        <v>23</v>
      </c>
      <c r="B30" s="146" t="s">
        <v>86</v>
      </c>
      <c r="C30" s="147" t="s">
        <v>87</v>
      </c>
      <c r="D30" s="6">
        <f>'ECOMF PCTJ'!D30</f>
        <v>28.14</v>
      </c>
      <c r="E30" s="55">
        <f t="shared" si="0"/>
        <v>5169.16</v>
      </c>
      <c r="F30" s="7">
        <f t="shared" si="1"/>
        <v>3771.06</v>
      </c>
      <c r="G30" s="73">
        <f>'val max ctrc'!M29</f>
        <v>4437.72</v>
      </c>
      <c r="H30" s="73"/>
      <c r="I30" s="73">
        <f t="shared" si="15"/>
        <v>3771.06</v>
      </c>
      <c r="J30" s="7">
        <f t="shared" si="3"/>
        <v>3771.06</v>
      </c>
      <c r="K30" s="73">
        <f>'val max ctrc'!N29</f>
        <v>4649.04</v>
      </c>
      <c r="L30" s="73"/>
      <c r="M30" s="6">
        <f t="shared" si="4"/>
        <v>3771.06</v>
      </c>
      <c r="N30" s="7">
        <f t="shared" si="5"/>
        <v>3771.06</v>
      </c>
      <c r="O30" s="6">
        <f>'val max ctrc'!O29</f>
        <v>4649.04</v>
      </c>
      <c r="P30" s="5"/>
      <c r="Q30" s="6">
        <f t="shared" si="6"/>
        <v>3771.06</v>
      </c>
      <c r="R30" s="7">
        <f t="shared" si="7"/>
        <v>3771.06</v>
      </c>
      <c r="S30" s="6">
        <f>'val max ctrc'!P29</f>
        <v>4437.72</v>
      </c>
      <c r="T30" s="5"/>
      <c r="U30" s="6">
        <f t="shared" si="8"/>
        <v>3771.06</v>
      </c>
      <c r="V30" s="7">
        <f t="shared" si="9"/>
        <v>2828.27</v>
      </c>
      <c r="W30" s="6">
        <f>'val max ctrc'!Q29</f>
        <v>4437.72</v>
      </c>
      <c r="X30" s="5"/>
      <c r="Y30" s="6">
        <f t="shared" si="10"/>
        <v>2828.27</v>
      </c>
      <c r="Z30" s="7">
        <f t="shared" si="11"/>
        <v>942.76</v>
      </c>
      <c r="AA30" s="6">
        <f>'val max ctrc'!R29</f>
        <v>4226.3999999999996</v>
      </c>
      <c r="AB30" s="5"/>
      <c r="AC30" s="6">
        <f t="shared" si="12"/>
        <v>942.76</v>
      </c>
    </row>
    <row r="31" spans="1:29">
      <c r="A31" s="5">
        <v>24</v>
      </c>
      <c r="B31" s="148" t="s">
        <v>88</v>
      </c>
      <c r="C31" s="147" t="s">
        <v>89</v>
      </c>
      <c r="D31" s="6">
        <f>'ECOMF PCTJ'!D31</f>
        <v>27.43</v>
      </c>
      <c r="E31" s="55">
        <f t="shared" si="0"/>
        <v>5145.37</v>
      </c>
      <c r="F31" s="7">
        <f t="shared" si="1"/>
        <v>3675.91</v>
      </c>
      <c r="G31" s="73">
        <f>'val max ctrc'!M30</f>
        <v>4437.72</v>
      </c>
      <c r="H31" s="73"/>
      <c r="I31" s="73">
        <f t="shared" si="15"/>
        <v>3675.91</v>
      </c>
      <c r="J31" s="7">
        <f t="shared" si="3"/>
        <v>3675.91</v>
      </c>
      <c r="K31" s="73">
        <f>'val max ctrc'!N30</f>
        <v>4649.04</v>
      </c>
      <c r="L31" s="73"/>
      <c r="M31" s="6">
        <f t="shared" si="4"/>
        <v>3675.91</v>
      </c>
      <c r="N31" s="7">
        <f t="shared" si="5"/>
        <v>3675.91</v>
      </c>
      <c r="O31" s="6">
        <f>'val max ctrc'!O30</f>
        <v>4649.04</v>
      </c>
      <c r="P31" s="5"/>
      <c r="Q31" s="6">
        <f t="shared" si="6"/>
        <v>3675.91</v>
      </c>
      <c r="R31" s="7">
        <f t="shared" si="7"/>
        <v>3675.91</v>
      </c>
      <c r="S31" s="6">
        <f>'val max ctrc'!P30</f>
        <v>4437.72</v>
      </c>
      <c r="T31" s="5"/>
      <c r="U31" s="6">
        <f t="shared" si="8"/>
        <v>3675.91</v>
      </c>
      <c r="V31" s="7">
        <f t="shared" si="9"/>
        <v>2756.91</v>
      </c>
      <c r="W31" s="6">
        <f>'val max ctrc'!Q30</f>
        <v>4437.72</v>
      </c>
      <c r="X31" s="5"/>
      <c r="Y31" s="6">
        <f t="shared" si="10"/>
        <v>2756.91</v>
      </c>
      <c r="Z31" s="7">
        <f t="shared" si="11"/>
        <v>918.97</v>
      </c>
      <c r="AA31" s="6">
        <f>'val max ctrc'!R30</f>
        <v>4226.3999999999996</v>
      </c>
      <c r="AB31" s="5"/>
      <c r="AC31" s="6">
        <f t="shared" si="12"/>
        <v>918.97</v>
      </c>
    </row>
    <row r="32" spans="1:29" s="49" customFormat="1">
      <c r="A32" s="8"/>
      <c r="B32" s="9"/>
      <c r="C32" s="9" t="s">
        <v>48</v>
      </c>
      <c r="D32" s="10">
        <f>SUM(D8:D31)</f>
        <v>838.22999999999968</v>
      </c>
      <c r="E32" s="100"/>
      <c r="F32" s="142">
        <f t="shared" ref="F32:M32" si="16">SUM(F8:F31)</f>
        <v>112331.63</v>
      </c>
      <c r="G32" s="10">
        <f t="shared" si="16"/>
        <v>244962.14400000003</v>
      </c>
      <c r="H32" s="162">
        <f t="shared" si="16"/>
        <v>271.40999999999985</v>
      </c>
      <c r="I32" s="139">
        <f t="shared" si="16"/>
        <v>112060.22000000002</v>
      </c>
      <c r="J32" s="142">
        <f t="shared" si="16"/>
        <v>112331.63</v>
      </c>
      <c r="K32" s="10">
        <f t="shared" si="16"/>
        <v>256627.00799999997</v>
      </c>
      <c r="L32" s="162">
        <f t="shared" si="16"/>
        <v>60.090000000000146</v>
      </c>
      <c r="M32" s="139">
        <f t="shared" si="16"/>
        <v>112271.54000000001</v>
      </c>
      <c r="N32" s="142">
        <f t="shared" ref="N32" si="17">SUM(N8:N31)</f>
        <v>112331.64000000001</v>
      </c>
      <c r="O32" s="10">
        <f t="shared" ref="O32" si="18">SUM(O8:O31)</f>
        <v>256627.00799999997</v>
      </c>
      <c r="P32" s="162">
        <f t="shared" ref="P32" si="19">SUM(P8:P31)</f>
        <v>60.090000000000146</v>
      </c>
      <c r="Q32" s="139">
        <f t="shared" ref="Q32" si="20">SUM(Q8:Q31)</f>
        <v>112271.55000000002</v>
      </c>
      <c r="R32" s="142">
        <f t="shared" ref="R32" si="21">SUM(R8:R31)</f>
        <v>112331.63</v>
      </c>
      <c r="S32" s="10">
        <f t="shared" ref="S32" si="22">SUM(S8:S31)</f>
        <v>244962.14400000003</v>
      </c>
      <c r="T32" s="162">
        <f t="shared" ref="T32" si="23">SUM(T8:T31)</f>
        <v>271.40999999999985</v>
      </c>
      <c r="U32" s="139">
        <f t="shared" ref="U32" si="24">SUM(U8:U31)</f>
        <v>112060.22000000002</v>
      </c>
      <c r="V32" s="142">
        <f t="shared" ref="V32" si="25">SUM(V8:V31)</f>
        <v>84248.13</v>
      </c>
      <c r="W32" s="10">
        <f t="shared" ref="W32" si="26">SUM(W8:W31)</f>
        <v>244962.14400000003</v>
      </c>
      <c r="X32" s="162">
        <f t="shared" ref="X32" si="27">SUM(X8:X31)</f>
        <v>0</v>
      </c>
      <c r="Y32" s="139">
        <f t="shared" ref="Y32" si="28">SUM(Y8:Y31)</f>
        <v>84248.13</v>
      </c>
      <c r="Z32" s="142">
        <f t="shared" ref="Z32" si="29">SUM(Z8:Z31)</f>
        <v>28082.710000000003</v>
      </c>
      <c r="AA32" s="10">
        <f t="shared" ref="AA32" si="30">SUM(AA8:AA31)</f>
        <v>233297.27999999997</v>
      </c>
      <c r="AB32" s="162">
        <f t="shared" ref="AB32" si="31">SUM(AB8:AB31)</f>
        <v>0</v>
      </c>
      <c r="AC32" s="139">
        <f t="shared" ref="AC32" si="32">SUM(AC8:AC31)</f>
        <v>28082.710000000003</v>
      </c>
    </row>
    <row r="33" spans="1:12" s="49" customFormat="1">
      <c r="A33" s="59"/>
      <c r="B33" s="52"/>
      <c r="C33" s="52"/>
      <c r="D33" s="60"/>
      <c r="E33" s="57"/>
      <c r="F33" s="60"/>
      <c r="G33" s="59"/>
      <c r="H33" s="59"/>
      <c r="I33" s="59"/>
      <c r="J33" s="60"/>
      <c r="K33" s="59"/>
      <c r="L33" s="59"/>
    </row>
    <row r="34" spans="1:12">
      <c r="A34" s="50"/>
      <c r="B34" s="51"/>
      <c r="D34" s="123"/>
      <c r="E34" s="124"/>
      <c r="F34" s="125"/>
      <c r="G34" s="50"/>
      <c r="H34" s="50"/>
      <c r="I34" s="50"/>
      <c r="J34" s="125"/>
      <c r="K34" s="50"/>
      <c r="L34" s="50"/>
    </row>
    <row r="35" spans="1:12" s="49" customFormat="1">
      <c r="A35" s="59"/>
      <c r="B35" s="52"/>
      <c r="C35" s="46"/>
      <c r="D35" s="125"/>
      <c r="E35" s="57"/>
      <c r="F35" s="60"/>
      <c r="G35" s="59"/>
      <c r="H35" s="59"/>
      <c r="I35" s="59"/>
      <c r="J35" s="60"/>
      <c r="K35" s="59"/>
      <c r="L35" s="59"/>
    </row>
    <row r="36" spans="1:12" s="49" customFormat="1">
      <c r="A36" s="59"/>
      <c r="B36" s="52"/>
      <c r="C36" s="46"/>
      <c r="D36" s="125"/>
      <c r="E36" s="57"/>
      <c r="F36" s="60"/>
      <c r="G36" s="59"/>
      <c r="H36" s="59"/>
      <c r="I36" s="59"/>
      <c r="J36" s="60"/>
      <c r="K36" s="59"/>
      <c r="L36" s="59"/>
    </row>
    <row r="37" spans="1:12" s="116" customFormat="1">
      <c r="A37" s="119"/>
      <c r="B37" s="120"/>
      <c r="C37" s="112" t="s">
        <v>114</v>
      </c>
      <c r="D37" s="143">
        <v>112331.63</v>
      </c>
      <c r="E37" s="122"/>
      <c r="F37" s="121"/>
      <c r="G37" s="119"/>
      <c r="H37" s="119"/>
      <c r="I37" s="119"/>
      <c r="J37" s="121"/>
      <c r="K37" s="119"/>
      <c r="L37" s="119"/>
    </row>
    <row r="38" spans="1:12" s="116" customFormat="1">
      <c r="A38" s="119"/>
      <c r="B38" s="120"/>
      <c r="C38" s="112" t="s">
        <v>115</v>
      </c>
      <c r="D38" s="143">
        <v>112331.63</v>
      </c>
      <c r="E38" s="122"/>
      <c r="F38" s="121"/>
      <c r="G38" s="119"/>
      <c r="H38" s="119"/>
      <c r="I38" s="119"/>
      <c r="J38" s="121"/>
      <c r="K38" s="119"/>
      <c r="L38" s="119"/>
    </row>
    <row r="39" spans="1:12" s="116" customFormat="1">
      <c r="A39" s="119"/>
      <c r="B39" s="120"/>
      <c r="C39" s="112" t="s">
        <v>116</v>
      </c>
      <c r="D39" s="143">
        <v>112331.64</v>
      </c>
      <c r="E39" s="122"/>
      <c r="F39" s="121"/>
      <c r="G39" s="119"/>
      <c r="H39" s="119"/>
      <c r="I39" s="119"/>
      <c r="J39" s="121"/>
      <c r="K39" s="119"/>
      <c r="L39" s="119"/>
    </row>
    <row r="40" spans="1:12" s="49" customFormat="1">
      <c r="A40" s="59"/>
      <c r="B40" s="52"/>
      <c r="C40" s="112" t="s">
        <v>117</v>
      </c>
      <c r="D40" s="143">
        <v>112331.63</v>
      </c>
      <c r="E40" s="57"/>
      <c r="F40" s="60"/>
      <c r="G40" s="59"/>
      <c r="H40" s="59"/>
      <c r="I40" s="59"/>
      <c r="J40" s="60"/>
      <c r="K40" s="59"/>
      <c r="L40" s="59"/>
    </row>
    <row r="41" spans="1:12">
      <c r="C41" s="112" t="s">
        <v>118</v>
      </c>
      <c r="D41" s="143">
        <v>84248.13</v>
      </c>
    </row>
    <row r="42" spans="1:12">
      <c r="C42" s="112" t="s">
        <v>119</v>
      </c>
      <c r="D42" s="143">
        <v>28082.71</v>
      </c>
    </row>
    <row r="43" spans="1:12">
      <c r="D43" s="123"/>
    </row>
    <row r="44" spans="1:12" s="116" customFormat="1">
      <c r="B44" s="117"/>
      <c r="C44" s="112" t="s">
        <v>112</v>
      </c>
      <c r="D44" s="115">
        <f>D37/D32</f>
        <v>134.01051024181913</v>
      </c>
      <c r="E44" s="118"/>
      <c r="F44" s="114"/>
      <c r="J44" s="114"/>
    </row>
    <row r="45" spans="1:12" s="116" customFormat="1">
      <c r="B45" s="117"/>
      <c r="C45" s="112" t="s">
        <v>113</v>
      </c>
      <c r="D45" s="115">
        <f>D38/D32</f>
        <v>134.01051024181913</v>
      </c>
      <c r="E45" s="118"/>
      <c r="F45" s="114"/>
      <c r="J45" s="114"/>
    </row>
    <row r="46" spans="1:12" s="116" customFormat="1">
      <c r="B46" s="117"/>
      <c r="C46" s="112" t="s">
        <v>120</v>
      </c>
      <c r="D46" s="115">
        <f>D39/D32</f>
        <v>134.01052217171903</v>
      </c>
      <c r="E46" s="118"/>
      <c r="F46" s="114"/>
      <c r="J46" s="114"/>
    </row>
    <row r="47" spans="1:12" s="116" customFormat="1">
      <c r="B47" s="117"/>
      <c r="C47" s="112" t="s">
        <v>121</v>
      </c>
      <c r="D47" s="115">
        <f>D40/D32</f>
        <v>134.01051024181913</v>
      </c>
      <c r="E47" s="118"/>
      <c r="F47" s="114"/>
      <c r="J47" s="114"/>
    </row>
    <row r="48" spans="1:12" s="116" customFormat="1">
      <c r="B48" s="117"/>
      <c r="C48" s="112" t="s">
        <v>122</v>
      </c>
      <c r="D48" s="115">
        <f>D41/D32</f>
        <v>100.50717583479479</v>
      </c>
      <c r="E48" s="118"/>
      <c r="F48" s="114"/>
      <c r="J48" s="114"/>
    </row>
    <row r="49" spans="2:12" s="116" customFormat="1">
      <c r="B49" s="117"/>
      <c r="C49" s="112" t="s">
        <v>123</v>
      </c>
      <c r="D49" s="115">
        <f>D42/D32</f>
        <v>33.502391944931595</v>
      </c>
      <c r="E49" s="118"/>
      <c r="F49" s="114"/>
      <c r="J49" s="114"/>
    </row>
    <row r="50" spans="2:12" s="116" customFormat="1">
      <c r="B50" s="117"/>
      <c r="C50" s="133"/>
      <c r="D50" s="134"/>
      <c r="E50" s="118"/>
      <c r="F50" s="114"/>
      <c r="J50" s="114"/>
    </row>
    <row r="51" spans="2:12">
      <c r="G51" s="98"/>
      <c r="H51" s="98"/>
      <c r="I51" s="98"/>
      <c r="K51" s="98"/>
      <c r="L51" s="98"/>
    </row>
    <row r="52" spans="2:12">
      <c r="C52" s="140" t="s">
        <v>145</v>
      </c>
      <c r="D52" s="141">
        <f>H32</f>
        <v>271.40999999999985</v>
      </c>
    </row>
    <row r="53" spans="2:12">
      <c r="C53" s="140" t="s">
        <v>146</v>
      </c>
      <c r="D53" s="141">
        <f>L32</f>
        <v>60.090000000000146</v>
      </c>
      <c r="G53" s="68"/>
      <c r="H53" s="68"/>
      <c r="I53" s="68"/>
      <c r="K53" s="68"/>
      <c r="L53" s="68"/>
    </row>
    <row r="54" spans="2:12">
      <c r="C54" s="140" t="s">
        <v>147</v>
      </c>
      <c r="D54" s="141">
        <f>P32</f>
        <v>60.090000000000146</v>
      </c>
    </row>
    <row r="55" spans="2:12">
      <c r="C55" s="140" t="s">
        <v>148</v>
      </c>
      <c r="D55" s="141">
        <f>T32</f>
        <v>271.40999999999985</v>
      </c>
    </row>
    <row r="56" spans="2:12">
      <c r="C56" s="140" t="s">
        <v>149</v>
      </c>
      <c r="D56" s="141">
        <f>X32</f>
        <v>0</v>
      </c>
    </row>
    <row r="57" spans="2:12">
      <c r="C57" s="140" t="s">
        <v>150</v>
      </c>
      <c r="D57" s="141">
        <f>AB32</f>
        <v>0</v>
      </c>
    </row>
    <row r="61" spans="2:12">
      <c r="L61" s="98" t="s">
        <v>82</v>
      </c>
    </row>
    <row r="62" spans="2:12">
      <c r="L62" s="45" t="s">
        <v>83</v>
      </c>
    </row>
  </sheetData>
  <autoFilter ref="D7:M32">
    <filterColumn colId="4"/>
    <filterColumn colId="8"/>
  </autoFilter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K51"/>
  <sheetViews>
    <sheetView topLeftCell="A8" zoomScaleNormal="100" workbookViewId="0">
      <selection activeCell="E32" sqref="E32:J32"/>
    </sheetView>
  </sheetViews>
  <sheetFormatPr defaultRowHeight="16.5"/>
  <cols>
    <col min="1" max="1" width="6.42578125" style="45" customWidth="1"/>
    <col min="2" max="2" width="9.85546875" style="46" customWidth="1"/>
    <col min="3" max="3" width="39.7109375" style="46" customWidth="1"/>
    <col min="4" max="4" width="15" style="45" bestFit="1" customWidth="1"/>
    <col min="5" max="10" width="14.28515625" style="47" customWidth="1"/>
    <col min="11" max="238" width="9.140625" style="45"/>
    <col min="239" max="239" width="5.140625" style="45" customWidth="1"/>
    <col min="240" max="240" width="9.85546875" style="45" customWidth="1"/>
    <col min="241" max="241" width="32.42578125" style="45" customWidth="1"/>
    <col min="242" max="242" width="12.42578125" style="45" customWidth="1"/>
    <col min="243" max="256" width="11.5703125" style="45" customWidth="1"/>
    <col min="257" max="257" width="10.5703125" style="45" customWidth="1"/>
    <col min="258" max="494" width="9.140625" style="45"/>
    <col min="495" max="495" width="5.140625" style="45" customWidth="1"/>
    <col min="496" max="496" width="9.85546875" style="45" customWidth="1"/>
    <col min="497" max="497" width="32.42578125" style="45" customWidth="1"/>
    <col min="498" max="498" width="12.42578125" style="45" customWidth="1"/>
    <col min="499" max="512" width="11.5703125" style="45" customWidth="1"/>
    <col min="513" max="513" width="10.5703125" style="45" customWidth="1"/>
    <col min="514" max="750" width="9.140625" style="45"/>
    <col min="751" max="751" width="5.140625" style="45" customWidth="1"/>
    <col min="752" max="752" width="9.85546875" style="45" customWidth="1"/>
    <col min="753" max="753" width="32.42578125" style="45" customWidth="1"/>
    <col min="754" max="754" width="12.42578125" style="45" customWidth="1"/>
    <col min="755" max="768" width="11.5703125" style="45" customWidth="1"/>
    <col min="769" max="769" width="10.5703125" style="45" customWidth="1"/>
    <col min="770" max="1006" width="9.140625" style="45"/>
    <col min="1007" max="1007" width="5.140625" style="45" customWidth="1"/>
    <col min="1008" max="1008" width="9.85546875" style="45" customWidth="1"/>
    <col min="1009" max="1009" width="32.42578125" style="45" customWidth="1"/>
    <col min="1010" max="1010" width="12.42578125" style="45" customWidth="1"/>
    <col min="1011" max="1024" width="11.5703125" style="45" customWidth="1"/>
    <col min="1025" max="1025" width="10.5703125" style="45" customWidth="1"/>
    <col min="1026" max="1262" width="9.140625" style="45"/>
    <col min="1263" max="1263" width="5.140625" style="45" customWidth="1"/>
    <col min="1264" max="1264" width="9.85546875" style="45" customWidth="1"/>
    <col min="1265" max="1265" width="32.42578125" style="45" customWidth="1"/>
    <col min="1266" max="1266" width="12.42578125" style="45" customWidth="1"/>
    <col min="1267" max="1280" width="11.5703125" style="45" customWidth="1"/>
    <col min="1281" max="1281" width="10.5703125" style="45" customWidth="1"/>
    <col min="1282" max="1518" width="9.140625" style="45"/>
    <col min="1519" max="1519" width="5.140625" style="45" customWidth="1"/>
    <col min="1520" max="1520" width="9.85546875" style="45" customWidth="1"/>
    <col min="1521" max="1521" width="32.42578125" style="45" customWidth="1"/>
    <col min="1522" max="1522" width="12.42578125" style="45" customWidth="1"/>
    <col min="1523" max="1536" width="11.5703125" style="45" customWidth="1"/>
    <col min="1537" max="1537" width="10.5703125" style="45" customWidth="1"/>
    <col min="1538" max="1774" width="9.140625" style="45"/>
    <col min="1775" max="1775" width="5.140625" style="45" customWidth="1"/>
    <col min="1776" max="1776" width="9.85546875" style="45" customWidth="1"/>
    <col min="1777" max="1777" width="32.42578125" style="45" customWidth="1"/>
    <col min="1778" max="1778" width="12.42578125" style="45" customWidth="1"/>
    <col min="1779" max="1792" width="11.5703125" style="45" customWidth="1"/>
    <col min="1793" max="1793" width="10.5703125" style="45" customWidth="1"/>
    <col min="1794" max="2030" width="9.140625" style="45"/>
    <col min="2031" max="2031" width="5.140625" style="45" customWidth="1"/>
    <col min="2032" max="2032" width="9.85546875" style="45" customWidth="1"/>
    <col min="2033" max="2033" width="32.42578125" style="45" customWidth="1"/>
    <col min="2034" max="2034" width="12.42578125" style="45" customWidth="1"/>
    <col min="2035" max="2048" width="11.5703125" style="45" customWidth="1"/>
    <col min="2049" max="2049" width="10.5703125" style="45" customWidth="1"/>
    <col min="2050" max="2286" width="9.140625" style="45"/>
    <col min="2287" max="2287" width="5.140625" style="45" customWidth="1"/>
    <col min="2288" max="2288" width="9.85546875" style="45" customWidth="1"/>
    <col min="2289" max="2289" width="32.42578125" style="45" customWidth="1"/>
    <col min="2290" max="2290" width="12.42578125" style="45" customWidth="1"/>
    <col min="2291" max="2304" width="11.5703125" style="45" customWidth="1"/>
    <col min="2305" max="2305" width="10.5703125" style="45" customWidth="1"/>
    <col min="2306" max="2542" width="9.140625" style="45"/>
    <col min="2543" max="2543" width="5.140625" style="45" customWidth="1"/>
    <col min="2544" max="2544" width="9.85546875" style="45" customWidth="1"/>
    <col min="2545" max="2545" width="32.42578125" style="45" customWidth="1"/>
    <col min="2546" max="2546" width="12.42578125" style="45" customWidth="1"/>
    <col min="2547" max="2560" width="11.5703125" style="45" customWidth="1"/>
    <col min="2561" max="2561" width="10.5703125" style="45" customWidth="1"/>
    <col min="2562" max="2798" width="9.140625" style="45"/>
    <col min="2799" max="2799" width="5.140625" style="45" customWidth="1"/>
    <col min="2800" max="2800" width="9.85546875" style="45" customWidth="1"/>
    <col min="2801" max="2801" width="32.42578125" style="45" customWidth="1"/>
    <col min="2802" max="2802" width="12.42578125" style="45" customWidth="1"/>
    <col min="2803" max="2816" width="11.5703125" style="45" customWidth="1"/>
    <col min="2817" max="2817" width="10.5703125" style="45" customWidth="1"/>
    <col min="2818" max="3054" width="9.140625" style="45"/>
    <col min="3055" max="3055" width="5.140625" style="45" customWidth="1"/>
    <col min="3056" max="3056" width="9.85546875" style="45" customWidth="1"/>
    <col min="3057" max="3057" width="32.42578125" style="45" customWidth="1"/>
    <col min="3058" max="3058" width="12.42578125" style="45" customWidth="1"/>
    <col min="3059" max="3072" width="11.5703125" style="45" customWidth="1"/>
    <col min="3073" max="3073" width="10.5703125" style="45" customWidth="1"/>
    <col min="3074" max="3310" width="9.140625" style="45"/>
    <col min="3311" max="3311" width="5.140625" style="45" customWidth="1"/>
    <col min="3312" max="3312" width="9.85546875" style="45" customWidth="1"/>
    <col min="3313" max="3313" width="32.42578125" style="45" customWidth="1"/>
    <col min="3314" max="3314" width="12.42578125" style="45" customWidth="1"/>
    <col min="3315" max="3328" width="11.5703125" style="45" customWidth="1"/>
    <col min="3329" max="3329" width="10.5703125" style="45" customWidth="1"/>
    <col min="3330" max="3566" width="9.140625" style="45"/>
    <col min="3567" max="3567" width="5.140625" style="45" customWidth="1"/>
    <col min="3568" max="3568" width="9.85546875" style="45" customWidth="1"/>
    <col min="3569" max="3569" width="32.42578125" style="45" customWidth="1"/>
    <col min="3570" max="3570" width="12.42578125" style="45" customWidth="1"/>
    <col min="3571" max="3584" width="11.5703125" style="45" customWidth="1"/>
    <col min="3585" max="3585" width="10.5703125" style="45" customWidth="1"/>
    <col min="3586" max="3822" width="9.140625" style="45"/>
    <col min="3823" max="3823" width="5.140625" style="45" customWidth="1"/>
    <col min="3824" max="3824" width="9.85546875" style="45" customWidth="1"/>
    <col min="3825" max="3825" width="32.42578125" style="45" customWidth="1"/>
    <col min="3826" max="3826" width="12.42578125" style="45" customWidth="1"/>
    <col min="3827" max="3840" width="11.5703125" style="45" customWidth="1"/>
    <col min="3841" max="3841" width="10.5703125" style="45" customWidth="1"/>
    <col min="3842" max="4078" width="9.140625" style="45"/>
    <col min="4079" max="4079" width="5.140625" style="45" customWidth="1"/>
    <col min="4080" max="4080" width="9.85546875" style="45" customWidth="1"/>
    <col min="4081" max="4081" width="32.42578125" style="45" customWidth="1"/>
    <col min="4082" max="4082" width="12.42578125" style="45" customWidth="1"/>
    <col min="4083" max="4096" width="11.5703125" style="45" customWidth="1"/>
    <col min="4097" max="4097" width="10.5703125" style="45" customWidth="1"/>
    <col min="4098" max="4334" width="9.140625" style="45"/>
    <col min="4335" max="4335" width="5.140625" style="45" customWidth="1"/>
    <col min="4336" max="4336" width="9.85546875" style="45" customWidth="1"/>
    <col min="4337" max="4337" width="32.42578125" style="45" customWidth="1"/>
    <col min="4338" max="4338" width="12.42578125" style="45" customWidth="1"/>
    <col min="4339" max="4352" width="11.5703125" style="45" customWidth="1"/>
    <col min="4353" max="4353" width="10.5703125" style="45" customWidth="1"/>
    <col min="4354" max="4590" width="9.140625" style="45"/>
    <col min="4591" max="4591" width="5.140625" style="45" customWidth="1"/>
    <col min="4592" max="4592" width="9.85546875" style="45" customWidth="1"/>
    <col min="4593" max="4593" width="32.42578125" style="45" customWidth="1"/>
    <col min="4594" max="4594" width="12.42578125" style="45" customWidth="1"/>
    <col min="4595" max="4608" width="11.5703125" style="45" customWidth="1"/>
    <col min="4609" max="4609" width="10.5703125" style="45" customWidth="1"/>
    <col min="4610" max="4846" width="9.140625" style="45"/>
    <col min="4847" max="4847" width="5.140625" style="45" customWidth="1"/>
    <col min="4848" max="4848" width="9.85546875" style="45" customWidth="1"/>
    <col min="4849" max="4849" width="32.42578125" style="45" customWidth="1"/>
    <col min="4850" max="4850" width="12.42578125" style="45" customWidth="1"/>
    <col min="4851" max="4864" width="11.5703125" style="45" customWidth="1"/>
    <col min="4865" max="4865" width="10.5703125" style="45" customWidth="1"/>
    <col min="4866" max="5102" width="9.140625" style="45"/>
    <col min="5103" max="5103" width="5.140625" style="45" customWidth="1"/>
    <col min="5104" max="5104" width="9.85546875" style="45" customWidth="1"/>
    <col min="5105" max="5105" width="32.42578125" style="45" customWidth="1"/>
    <col min="5106" max="5106" width="12.42578125" style="45" customWidth="1"/>
    <col min="5107" max="5120" width="11.5703125" style="45" customWidth="1"/>
    <col min="5121" max="5121" width="10.5703125" style="45" customWidth="1"/>
    <col min="5122" max="5358" width="9.140625" style="45"/>
    <col min="5359" max="5359" width="5.140625" style="45" customWidth="1"/>
    <col min="5360" max="5360" width="9.85546875" style="45" customWidth="1"/>
    <col min="5361" max="5361" width="32.42578125" style="45" customWidth="1"/>
    <col min="5362" max="5362" width="12.42578125" style="45" customWidth="1"/>
    <col min="5363" max="5376" width="11.5703125" style="45" customWidth="1"/>
    <col min="5377" max="5377" width="10.5703125" style="45" customWidth="1"/>
    <col min="5378" max="5614" width="9.140625" style="45"/>
    <col min="5615" max="5615" width="5.140625" style="45" customWidth="1"/>
    <col min="5616" max="5616" width="9.85546875" style="45" customWidth="1"/>
    <col min="5617" max="5617" width="32.42578125" style="45" customWidth="1"/>
    <col min="5618" max="5618" width="12.42578125" style="45" customWidth="1"/>
    <col min="5619" max="5632" width="11.5703125" style="45" customWidth="1"/>
    <col min="5633" max="5633" width="10.5703125" style="45" customWidth="1"/>
    <col min="5634" max="5870" width="9.140625" style="45"/>
    <col min="5871" max="5871" width="5.140625" style="45" customWidth="1"/>
    <col min="5872" max="5872" width="9.85546875" style="45" customWidth="1"/>
    <col min="5873" max="5873" width="32.42578125" style="45" customWidth="1"/>
    <col min="5874" max="5874" width="12.42578125" style="45" customWidth="1"/>
    <col min="5875" max="5888" width="11.5703125" style="45" customWidth="1"/>
    <col min="5889" max="5889" width="10.5703125" style="45" customWidth="1"/>
    <col min="5890" max="6126" width="9.140625" style="45"/>
    <col min="6127" max="6127" width="5.140625" style="45" customWidth="1"/>
    <col min="6128" max="6128" width="9.85546875" style="45" customWidth="1"/>
    <col min="6129" max="6129" width="32.42578125" style="45" customWidth="1"/>
    <col min="6130" max="6130" width="12.42578125" style="45" customWidth="1"/>
    <col min="6131" max="6144" width="11.5703125" style="45" customWidth="1"/>
    <col min="6145" max="6145" width="10.5703125" style="45" customWidth="1"/>
    <col min="6146" max="6382" width="9.140625" style="45"/>
    <col min="6383" max="6383" width="5.140625" style="45" customWidth="1"/>
    <col min="6384" max="6384" width="9.85546875" style="45" customWidth="1"/>
    <col min="6385" max="6385" width="32.42578125" style="45" customWidth="1"/>
    <col min="6386" max="6386" width="12.42578125" style="45" customWidth="1"/>
    <col min="6387" max="6400" width="11.5703125" style="45" customWidth="1"/>
    <col min="6401" max="6401" width="10.5703125" style="45" customWidth="1"/>
    <col min="6402" max="6638" width="9.140625" style="45"/>
    <col min="6639" max="6639" width="5.140625" style="45" customWidth="1"/>
    <col min="6640" max="6640" width="9.85546875" style="45" customWidth="1"/>
    <col min="6641" max="6641" width="32.42578125" style="45" customWidth="1"/>
    <col min="6642" max="6642" width="12.42578125" style="45" customWidth="1"/>
    <col min="6643" max="6656" width="11.5703125" style="45" customWidth="1"/>
    <col min="6657" max="6657" width="10.5703125" style="45" customWidth="1"/>
    <col min="6658" max="6894" width="9.140625" style="45"/>
    <col min="6895" max="6895" width="5.140625" style="45" customWidth="1"/>
    <col min="6896" max="6896" width="9.85546875" style="45" customWidth="1"/>
    <col min="6897" max="6897" width="32.42578125" style="45" customWidth="1"/>
    <col min="6898" max="6898" width="12.42578125" style="45" customWidth="1"/>
    <col min="6899" max="6912" width="11.5703125" style="45" customWidth="1"/>
    <col min="6913" max="6913" width="10.5703125" style="45" customWidth="1"/>
    <col min="6914" max="7150" width="9.140625" style="45"/>
    <col min="7151" max="7151" width="5.140625" style="45" customWidth="1"/>
    <col min="7152" max="7152" width="9.85546875" style="45" customWidth="1"/>
    <col min="7153" max="7153" width="32.42578125" style="45" customWidth="1"/>
    <col min="7154" max="7154" width="12.42578125" style="45" customWidth="1"/>
    <col min="7155" max="7168" width="11.5703125" style="45" customWidth="1"/>
    <col min="7169" max="7169" width="10.5703125" style="45" customWidth="1"/>
    <col min="7170" max="7406" width="9.140625" style="45"/>
    <col min="7407" max="7407" width="5.140625" style="45" customWidth="1"/>
    <col min="7408" max="7408" width="9.85546875" style="45" customWidth="1"/>
    <col min="7409" max="7409" width="32.42578125" style="45" customWidth="1"/>
    <col min="7410" max="7410" width="12.42578125" style="45" customWidth="1"/>
    <col min="7411" max="7424" width="11.5703125" style="45" customWidth="1"/>
    <col min="7425" max="7425" width="10.5703125" style="45" customWidth="1"/>
    <col min="7426" max="7662" width="9.140625" style="45"/>
    <col min="7663" max="7663" width="5.140625" style="45" customWidth="1"/>
    <col min="7664" max="7664" width="9.85546875" style="45" customWidth="1"/>
    <col min="7665" max="7665" width="32.42578125" style="45" customWidth="1"/>
    <col min="7666" max="7666" width="12.42578125" style="45" customWidth="1"/>
    <col min="7667" max="7680" width="11.5703125" style="45" customWidth="1"/>
    <col min="7681" max="7681" width="10.5703125" style="45" customWidth="1"/>
    <col min="7682" max="7918" width="9.140625" style="45"/>
    <col min="7919" max="7919" width="5.140625" style="45" customWidth="1"/>
    <col min="7920" max="7920" width="9.85546875" style="45" customWidth="1"/>
    <col min="7921" max="7921" width="32.42578125" style="45" customWidth="1"/>
    <col min="7922" max="7922" width="12.42578125" style="45" customWidth="1"/>
    <col min="7923" max="7936" width="11.5703125" style="45" customWidth="1"/>
    <col min="7937" max="7937" width="10.5703125" style="45" customWidth="1"/>
    <col min="7938" max="8174" width="9.140625" style="45"/>
    <col min="8175" max="8175" width="5.140625" style="45" customWidth="1"/>
    <col min="8176" max="8176" width="9.85546875" style="45" customWidth="1"/>
    <col min="8177" max="8177" width="32.42578125" style="45" customWidth="1"/>
    <col min="8178" max="8178" width="12.42578125" style="45" customWidth="1"/>
    <col min="8179" max="8192" width="11.5703125" style="45" customWidth="1"/>
    <col min="8193" max="8193" width="10.5703125" style="45" customWidth="1"/>
    <col min="8194" max="8430" width="9.140625" style="45"/>
    <col min="8431" max="8431" width="5.140625" style="45" customWidth="1"/>
    <col min="8432" max="8432" width="9.85546875" style="45" customWidth="1"/>
    <col min="8433" max="8433" width="32.42578125" style="45" customWidth="1"/>
    <col min="8434" max="8434" width="12.42578125" style="45" customWidth="1"/>
    <col min="8435" max="8448" width="11.5703125" style="45" customWidth="1"/>
    <col min="8449" max="8449" width="10.5703125" style="45" customWidth="1"/>
    <col min="8450" max="8686" width="9.140625" style="45"/>
    <col min="8687" max="8687" width="5.140625" style="45" customWidth="1"/>
    <col min="8688" max="8688" width="9.85546875" style="45" customWidth="1"/>
    <col min="8689" max="8689" width="32.42578125" style="45" customWidth="1"/>
    <col min="8690" max="8690" width="12.42578125" style="45" customWidth="1"/>
    <col min="8691" max="8704" width="11.5703125" style="45" customWidth="1"/>
    <col min="8705" max="8705" width="10.5703125" style="45" customWidth="1"/>
    <col min="8706" max="8942" width="9.140625" style="45"/>
    <col min="8943" max="8943" width="5.140625" style="45" customWidth="1"/>
    <col min="8944" max="8944" width="9.85546875" style="45" customWidth="1"/>
    <col min="8945" max="8945" width="32.42578125" style="45" customWidth="1"/>
    <col min="8946" max="8946" width="12.42578125" style="45" customWidth="1"/>
    <col min="8947" max="8960" width="11.5703125" style="45" customWidth="1"/>
    <col min="8961" max="8961" width="10.5703125" style="45" customWidth="1"/>
    <col min="8962" max="9198" width="9.140625" style="45"/>
    <col min="9199" max="9199" width="5.140625" style="45" customWidth="1"/>
    <col min="9200" max="9200" width="9.85546875" style="45" customWidth="1"/>
    <col min="9201" max="9201" width="32.42578125" style="45" customWidth="1"/>
    <col min="9202" max="9202" width="12.42578125" style="45" customWidth="1"/>
    <col min="9203" max="9216" width="11.5703125" style="45" customWidth="1"/>
    <col min="9217" max="9217" width="10.5703125" style="45" customWidth="1"/>
    <col min="9218" max="9454" width="9.140625" style="45"/>
    <col min="9455" max="9455" width="5.140625" style="45" customWidth="1"/>
    <col min="9456" max="9456" width="9.85546875" style="45" customWidth="1"/>
    <col min="9457" max="9457" width="32.42578125" style="45" customWidth="1"/>
    <col min="9458" max="9458" width="12.42578125" style="45" customWidth="1"/>
    <col min="9459" max="9472" width="11.5703125" style="45" customWidth="1"/>
    <col min="9473" max="9473" width="10.5703125" style="45" customWidth="1"/>
    <col min="9474" max="9710" width="9.140625" style="45"/>
    <col min="9711" max="9711" width="5.140625" style="45" customWidth="1"/>
    <col min="9712" max="9712" width="9.85546875" style="45" customWidth="1"/>
    <col min="9713" max="9713" width="32.42578125" style="45" customWidth="1"/>
    <col min="9714" max="9714" width="12.42578125" style="45" customWidth="1"/>
    <col min="9715" max="9728" width="11.5703125" style="45" customWidth="1"/>
    <col min="9729" max="9729" width="10.5703125" style="45" customWidth="1"/>
    <col min="9730" max="9966" width="9.140625" style="45"/>
    <col min="9967" max="9967" width="5.140625" style="45" customWidth="1"/>
    <col min="9968" max="9968" width="9.85546875" style="45" customWidth="1"/>
    <col min="9969" max="9969" width="32.42578125" style="45" customWidth="1"/>
    <col min="9970" max="9970" width="12.42578125" style="45" customWidth="1"/>
    <col min="9971" max="9984" width="11.5703125" style="45" customWidth="1"/>
    <col min="9985" max="9985" width="10.5703125" style="45" customWidth="1"/>
    <col min="9986" max="10222" width="9.140625" style="45"/>
    <col min="10223" max="10223" width="5.140625" style="45" customWidth="1"/>
    <col min="10224" max="10224" width="9.85546875" style="45" customWidth="1"/>
    <col min="10225" max="10225" width="32.42578125" style="45" customWidth="1"/>
    <col min="10226" max="10226" width="12.42578125" style="45" customWidth="1"/>
    <col min="10227" max="10240" width="11.5703125" style="45" customWidth="1"/>
    <col min="10241" max="10241" width="10.5703125" style="45" customWidth="1"/>
    <col min="10242" max="10478" width="9.140625" style="45"/>
    <col min="10479" max="10479" width="5.140625" style="45" customWidth="1"/>
    <col min="10480" max="10480" width="9.85546875" style="45" customWidth="1"/>
    <col min="10481" max="10481" width="32.42578125" style="45" customWidth="1"/>
    <col min="10482" max="10482" width="12.42578125" style="45" customWidth="1"/>
    <col min="10483" max="10496" width="11.5703125" style="45" customWidth="1"/>
    <col min="10497" max="10497" width="10.5703125" style="45" customWidth="1"/>
    <col min="10498" max="10734" width="9.140625" style="45"/>
    <col min="10735" max="10735" width="5.140625" style="45" customWidth="1"/>
    <col min="10736" max="10736" width="9.85546875" style="45" customWidth="1"/>
    <col min="10737" max="10737" width="32.42578125" style="45" customWidth="1"/>
    <col min="10738" max="10738" width="12.42578125" style="45" customWidth="1"/>
    <col min="10739" max="10752" width="11.5703125" style="45" customWidth="1"/>
    <col min="10753" max="10753" width="10.5703125" style="45" customWidth="1"/>
    <col min="10754" max="10990" width="9.140625" style="45"/>
    <col min="10991" max="10991" width="5.140625" style="45" customWidth="1"/>
    <col min="10992" max="10992" width="9.85546875" style="45" customWidth="1"/>
    <col min="10993" max="10993" width="32.42578125" style="45" customWidth="1"/>
    <col min="10994" max="10994" width="12.42578125" style="45" customWidth="1"/>
    <col min="10995" max="11008" width="11.5703125" style="45" customWidth="1"/>
    <col min="11009" max="11009" width="10.5703125" style="45" customWidth="1"/>
    <col min="11010" max="11246" width="9.140625" style="45"/>
    <col min="11247" max="11247" width="5.140625" style="45" customWidth="1"/>
    <col min="11248" max="11248" width="9.85546875" style="45" customWidth="1"/>
    <col min="11249" max="11249" width="32.42578125" style="45" customWidth="1"/>
    <col min="11250" max="11250" width="12.42578125" style="45" customWidth="1"/>
    <col min="11251" max="11264" width="11.5703125" style="45" customWidth="1"/>
    <col min="11265" max="11265" width="10.5703125" style="45" customWidth="1"/>
    <col min="11266" max="11502" width="9.140625" style="45"/>
    <col min="11503" max="11503" width="5.140625" style="45" customWidth="1"/>
    <col min="11504" max="11504" width="9.85546875" style="45" customWidth="1"/>
    <col min="11505" max="11505" width="32.42578125" style="45" customWidth="1"/>
    <col min="11506" max="11506" width="12.42578125" style="45" customWidth="1"/>
    <col min="11507" max="11520" width="11.5703125" style="45" customWidth="1"/>
    <col min="11521" max="11521" width="10.5703125" style="45" customWidth="1"/>
    <col min="11522" max="11758" width="9.140625" style="45"/>
    <col min="11759" max="11759" width="5.140625" style="45" customWidth="1"/>
    <col min="11760" max="11760" width="9.85546875" style="45" customWidth="1"/>
    <col min="11761" max="11761" width="32.42578125" style="45" customWidth="1"/>
    <col min="11762" max="11762" width="12.42578125" style="45" customWidth="1"/>
    <col min="11763" max="11776" width="11.5703125" style="45" customWidth="1"/>
    <col min="11777" max="11777" width="10.5703125" style="45" customWidth="1"/>
    <col min="11778" max="12014" width="9.140625" style="45"/>
    <col min="12015" max="12015" width="5.140625" style="45" customWidth="1"/>
    <col min="12016" max="12016" width="9.85546875" style="45" customWidth="1"/>
    <col min="12017" max="12017" width="32.42578125" style="45" customWidth="1"/>
    <col min="12018" max="12018" width="12.42578125" style="45" customWidth="1"/>
    <col min="12019" max="12032" width="11.5703125" style="45" customWidth="1"/>
    <col min="12033" max="12033" width="10.5703125" style="45" customWidth="1"/>
    <col min="12034" max="12270" width="9.140625" style="45"/>
    <col min="12271" max="12271" width="5.140625" style="45" customWidth="1"/>
    <col min="12272" max="12272" width="9.85546875" style="45" customWidth="1"/>
    <col min="12273" max="12273" width="32.42578125" style="45" customWidth="1"/>
    <col min="12274" max="12274" width="12.42578125" style="45" customWidth="1"/>
    <col min="12275" max="12288" width="11.5703125" style="45" customWidth="1"/>
    <col min="12289" max="12289" width="10.5703125" style="45" customWidth="1"/>
    <col min="12290" max="12526" width="9.140625" style="45"/>
    <col min="12527" max="12527" width="5.140625" style="45" customWidth="1"/>
    <col min="12528" max="12528" width="9.85546875" style="45" customWidth="1"/>
    <col min="12529" max="12529" width="32.42578125" style="45" customWidth="1"/>
    <col min="12530" max="12530" width="12.42578125" style="45" customWidth="1"/>
    <col min="12531" max="12544" width="11.5703125" style="45" customWidth="1"/>
    <col min="12545" max="12545" width="10.5703125" style="45" customWidth="1"/>
    <col min="12546" max="12782" width="9.140625" style="45"/>
    <col min="12783" max="12783" width="5.140625" style="45" customWidth="1"/>
    <col min="12784" max="12784" width="9.85546875" style="45" customWidth="1"/>
    <col min="12785" max="12785" width="32.42578125" style="45" customWidth="1"/>
    <col min="12786" max="12786" width="12.42578125" style="45" customWidth="1"/>
    <col min="12787" max="12800" width="11.5703125" style="45" customWidth="1"/>
    <col min="12801" max="12801" width="10.5703125" style="45" customWidth="1"/>
    <col min="12802" max="13038" width="9.140625" style="45"/>
    <col min="13039" max="13039" width="5.140625" style="45" customWidth="1"/>
    <col min="13040" max="13040" width="9.85546875" style="45" customWidth="1"/>
    <col min="13041" max="13041" width="32.42578125" style="45" customWidth="1"/>
    <col min="13042" max="13042" width="12.42578125" style="45" customWidth="1"/>
    <col min="13043" max="13056" width="11.5703125" style="45" customWidth="1"/>
    <col min="13057" max="13057" width="10.5703125" style="45" customWidth="1"/>
    <col min="13058" max="13294" width="9.140625" style="45"/>
    <col min="13295" max="13295" width="5.140625" style="45" customWidth="1"/>
    <col min="13296" max="13296" width="9.85546875" style="45" customWidth="1"/>
    <col min="13297" max="13297" width="32.42578125" style="45" customWidth="1"/>
    <col min="13298" max="13298" width="12.42578125" style="45" customWidth="1"/>
    <col min="13299" max="13312" width="11.5703125" style="45" customWidth="1"/>
    <col min="13313" max="13313" width="10.5703125" style="45" customWidth="1"/>
    <col min="13314" max="13550" width="9.140625" style="45"/>
    <col min="13551" max="13551" width="5.140625" style="45" customWidth="1"/>
    <col min="13552" max="13552" width="9.85546875" style="45" customWidth="1"/>
    <col min="13553" max="13553" width="32.42578125" style="45" customWidth="1"/>
    <col min="13554" max="13554" width="12.42578125" style="45" customWidth="1"/>
    <col min="13555" max="13568" width="11.5703125" style="45" customWidth="1"/>
    <col min="13569" max="13569" width="10.5703125" style="45" customWidth="1"/>
    <col min="13570" max="13806" width="9.140625" style="45"/>
    <col min="13807" max="13807" width="5.140625" style="45" customWidth="1"/>
    <col min="13808" max="13808" width="9.85546875" style="45" customWidth="1"/>
    <col min="13809" max="13809" width="32.42578125" style="45" customWidth="1"/>
    <col min="13810" max="13810" width="12.42578125" style="45" customWidth="1"/>
    <col min="13811" max="13824" width="11.5703125" style="45" customWidth="1"/>
    <col min="13825" max="13825" width="10.5703125" style="45" customWidth="1"/>
    <col min="13826" max="14062" width="9.140625" style="45"/>
    <col min="14063" max="14063" width="5.140625" style="45" customWidth="1"/>
    <col min="14064" max="14064" width="9.85546875" style="45" customWidth="1"/>
    <col min="14065" max="14065" width="32.42578125" style="45" customWidth="1"/>
    <col min="14066" max="14066" width="12.42578125" style="45" customWidth="1"/>
    <col min="14067" max="14080" width="11.5703125" style="45" customWidth="1"/>
    <col min="14081" max="14081" width="10.5703125" style="45" customWidth="1"/>
    <col min="14082" max="14318" width="9.140625" style="45"/>
    <col min="14319" max="14319" width="5.140625" style="45" customWidth="1"/>
    <col min="14320" max="14320" width="9.85546875" style="45" customWidth="1"/>
    <col min="14321" max="14321" width="32.42578125" style="45" customWidth="1"/>
    <col min="14322" max="14322" width="12.42578125" style="45" customWidth="1"/>
    <col min="14323" max="14336" width="11.5703125" style="45" customWidth="1"/>
    <col min="14337" max="14337" width="10.5703125" style="45" customWidth="1"/>
    <col min="14338" max="14574" width="9.140625" style="45"/>
    <col min="14575" max="14575" width="5.140625" style="45" customWidth="1"/>
    <col min="14576" max="14576" width="9.85546875" style="45" customWidth="1"/>
    <col min="14577" max="14577" width="32.42578125" style="45" customWidth="1"/>
    <col min="14578" max="14578" width="12.42578125" style="45" customWidth="1"/>
    <col min="14579" max="14592" width="11.5703125" style="45" customWidth="1"/>
    <col min="14593" max="14593" width="10.5703125" style="45" customWidth="1"/>
    <col min="14594" max="14830" width="9.140625" style="45"/>
    <col min="14831" max="14831" width="5.140625" style="45" customWidth="1"/>
    <col min="14832" max="14832" width="9.85546875" style="45" customWidth="1"/>
    <col min="14833" max="14833" width="32.42578125" style="45" customWidth="1"/>
    <col min="14834" max="14834" width="12.42578125" style="45" customWidth="1"/>
    <col min="14835" max="14848" width="11.5703125" style="45" customWidth="1"/>
    <col min="14849" max="14849" width="10.5703125" style="45" customWidth="1"/>
    <col min="14850" max="15086" width="9.140625" style="45"/>
    <col min="15087" max="15087" width="5.140625" style="45" customWidth="1"/>
    <col min="15088" max="15088" width="9.85546875" style="45" customWidth="1"/>
    <col min="15089" max="15089" width="32.42578125" style="45" customWidth="1"/>
    <col min="15090" max="15090" width="12.42578125" style="45" customWidth="1"/>
    <col min="15091" max="15104" width="11.5703125" style="45" customWidth="1"/>
    <col min="15105" max="15105" width="10.5703125" style="45" customWidth="1"/>
    <col min="15106" max="15342" width="9.140625" style="45"/>
    <col min="15343" max="15343" width="5.140625" style="45" customWidth="1"/>
    <col min="15344" max="15344" width="9.85546875" style="45" customWidth="1"/>
    <col min="15345" max="15345" width="32.42578125" style="45" customWidth="1"/>
    <col min="15346" max="15346" width="12.42578125" style="45" customWidth="1"/>
    <col min="15347" max="15360" width="11.5703125" style="45" customWidth="1"/>
    <col min="15361" max="15361" width="10.5703125" style="45" customWidth="1"/>
    <col min="15362" max="15598" width="9.140625" style="45"/>
    <col min="15599" max="15599" width="5.140625" style="45" customWidth="1"/>
    <col min="15600" max="15600" width="9.85546875" style="45" customWidth="1"/>
    <col min="15601" max="15601" width="32.42578125" style="45" customWidth="1"/>
    <col min="15602" max="15602" width="12.42578125" style="45" customWidth="1"/>
    <col min="15603" max="15616" width="11.5703125" style="45" customWidth="1"/>
    <col min="15617" max="15617" width="10.5703125" style="45" customWidth="1"/>
    <col min="15618" max="15854" width="9.140625" style="45"/>
    <col min="15855" max="15855" width="5.140625" style="45" customWidth="1"/>
    <col min="15856" max="15856" width="9.85546875" style="45" customWidth="1"/>
    <col min="15857" max="15857" width="32.42578125" style="45" customWidth="1"/>
    <col min="15858" max="15858" width="12.42578125" style="45" customWidth="1"/>
    <col min="15859" max="15872" width="11.5703125" style="45" customWidth="1"/>
    <col min="15873" max="15873" width="10.5703125" style="45" customWidth="1"/>
    <col min="15874" max="16110" width="9.140625" style="45"/>
    <col min="16111" max="16111" width="5.140625" style="45" customWidth="1"/>
    <col min="16112" max="16112" width="9.85546875" style="45" customWidth="1"/>
    <col min="16113" max="16113" width="32.42578125" style="45" customWidth="1"/>
    <col min="16114" max="16114" width="12.42578125" style="45" customWidth="1"/>
    <col min="16115" max="16128" width="11.5703125" style="45" customWidth="1"/>
    <col min="16129" max="16129" width="10.5703125" style="45" customWidth="1"/>
    <col min="16130" max="16384" width="9.140625" style="45"/>
  </cols>
  <sheetData>
    <row r="2" spans="1:10" ht="49.5">
      <c r="C2" s="44" t="s">
        <v>0</v>
      </c>
    </row>
    <row r="3" spans="1:10">
      <c r="C3" s="44"/>
    </row>
    <row r="4" spans="1:10">
      <c r="A4" s="46"/>
      <c r="C4" s="49" t="s">
        <v>1</v>
      </c>
    </row>
    <row r="5" spans="1:10">
      <c r="A5" s="50"/>
      <c r="B5" s="51"/>
      <c r="C5" s="58" t="s">
        <v>90</v>
      </c>
    </row>
    <row r="6" spans="1:10">
      <c r="A6" s="50"/>
      <c r="B6" s="52"/>
      <c r="C6" s="53"/>
    </row>
    <row r="7" spans="1:10" s="54" customFormat="1" ht="49.5">
      <c r="A7" s="3" t="s">
        <v>2</v>
      </c>
      <c r="B7" s="3" t="s">
        <v>3</v>
      </c>
      <c r="C7" s="3" t="s">
        <v>4</v>
      </c>
      <c r="D7" s="4" t="s">
        <v>90</v>
      </c>
      <c r="E7" s="113" t="s">
        <v>105</v>
      </c>
      <c r="F7" s="113" t="s">
        <v>107</v>
      </c>
      <c r="G7" s="113" t="s">
        <v>124</v>
      </c>
      <c r="H7" s="113" t="s">
        <v>127</v>
      </c>
      <c r="I7" s="113" t="s">
        <v>130</v>
      </c>
      <c r="J7" s="113" t="s">
        <v>133</v>
      </c>
    </row>
    <row r="8" spans="1:10">
      <c r="A8" s="5">
        <v>1</v>
      </c>
      <c r="B8" s="144" t="s">
        <v>5</v>
      </c>
      <c r="C8" s="145" t="s">
        <v>6</v>
      </c>
      <c r="D8" s="6">
        <f>'ECOMF PCTJ'!D8</f>
        <v>22.54</v>
      </c>
      <c r="E8" s="7">
        <f>'alocare cf pctje'!I8</f>
        <v>3020.5499999999997</v>
      </c>
      <c r="F8" s="7">
        <f>'alocare cf pctje'!M8</f>
        <v>3020.5499999999997</v>
      </c>
      <c r="G8" s="7">
        <f>'alocare cf pctje'!Q8</f>
        <v>3020.56</v>
      </c>
      <c r="H8" s="7">
        <f>'alocare cf pctje'!U8</f>
        <v>3020.5499999999997</v>
      </c>
      <c r="I8" s="7">
        <f>'alocare cf pctje'!Y8</f>
        <v>2265.4499999999998</v>
      </c>
      <c r="J8" s="7">
        <f>'alocare cf pctje'!AC8</f>
        <v>755.13</v>
      </c>
    </row>
    <row r="9" spans="1:10">
      <c r="A9" s="5">
        <v>2</v>
      </c>
      <c r="B9" s="146" t="s">
        <v>7</v>
      </c>
      <c r="C9" s="147" t="s">
        <v>8</v>
      </c>
      <c r="D9" s="6">
        <f>'ECOMF PCTJ'!D9</f>
        <v>31.43</v>
      </c>
      <c r="E9" s="7">
        <f>'alocare cf pctje'!I9</f>
        <v>4211.95</v>
      </c>
      <c r="F9" s="7">
        <f>'alocare cf pctje'!M9</f>
        <v>4211.95</v>
      </c>
      <c r="G9" s="7">
        <f>'alocare cf pctje'!Q9</f>
        <v>4211.95</v>
      </c>
      <c r="H9" s="7">
        <f>'alocare cf pctje'!U9</f>
        <v>4211.95</v>
      </c>
      <c r="I9" s="7">
        <f>'alocare cf pctje'!Y9</f>
        <v>3158.94</v>
      </c>
      <c r="J9" s="7">
        <f>'alocare cf pctje'!AC9</f>
        <v>1052.98</v>
      </c>
    </row>
    <row r="10" spans="1:10">
      <c r="A10" s="5">
        <v>3</v>
      </c>
      <c r="B10" s="148" t="s">
        <v>9</v>
      </c>
      <c r="C10" s="147" t="s">
        <v>10</v>
      </c>
      <c r="D10" s="6">
        <f>'ECOMF PCTJ'!D10</f>
        <v>29.29</v>
      </c>
      <c r="E10" s="7">
        <f>'alocare cf pctje'!I10</f>
        <v>3925.17</v>
      </c>
      <c r="F10" s="7">
        <f>'alocare cf pctje'!M10</f>
        <v>3925.17</v>
      </c>
      <c r="G10" s="7">
        <f>'alocare cf pctje'!Q10</f>
        <v>3925.17</v>
      </c>
      <c r="H10" s="7">
        <f>'alocare cf pctje'!U10</f>
        <v>3925.17</v>
      </c>
      <c r="I10" s="7">
        <f>'alocare cf pctje'!Y10</f>
        <v>2943.86</v>
      </c>
      <c r="J10" s="7">
        <f>'alocare cf pctje'!AC10</f>
        <v>981.29</v>
      </c>
    </row>
    <row r="11" spans="1:10">
      <c r="A11" s="5">
        <v>4</v>
      </c>
      <c r="B11" s="148" t="s">
        <v>11</v>
      </c>
      <c r="C11" s="147" t="s">
        <v>12</v>
      </c>
      <c r="D11" s="6">
        <f>'ECOMF PCTJ'!D11</f>
        <v>29.29</v>
      </c>
      <c r="E11" s="7">
        <f>'alocare cf pctje'!I11</f>
        <v>3925.17</v>
      </c>
      <c r="F11" s="7">
        <f>'alocare cf pctje'!M11</f>
        <v>3925.17</v>
      </c>
      <c r="G11" s="7">
        <f>'alocare cf pctje'!Q11</f>
        <v>3925.17</v>
      </c>
      <c r="H11" s="7">
        <f>'alocare cf pctje'!U11</f>
        <v>3925.17</v>
      </c>
      <c r="I11" s="7">
        <f>'alocare cf pctje'!Y11</f>
        <v>2943.86</v>
      </c>
      <c r="J11" s="7">
        <f>'alocare cf pctje'!AC11</f>
        <v>981.29</v>
      </c>
    </row>
    <row r="12" spans="1:10">
      <c r="A12" s="5">
        <v>5</v>
      </c>
      <c r="B12" s="149" t="s">
        <v>13</v>
      </c>
      <c r="C12" s="147" t="s">
        <v>14</v>
      </c>
      <c r="D12" s="6">
        <f>'ECOMF PCTJ'!D12</f>
        <v>66.180000000000007</v>
      </c>
      <c r="E12" s="7">
        <f>'alocare cf pctje'!I12</f>
        <v>8868.82</v>
      </c>
      <c r="F12" s="7">
        <f>'alocare cf pctje'!M12</f>
        <v>8868.82</v>
      </c>
      <c r="G12" s="7">
        <f>'alocare cf pctje'!Q12</f>
        <v>8868.82</v>
      </c>
      <c r="H12" s="7">
        <f>'alocare cf pctje'!U12</f>
        <v>8868.82</v>
      </c>
      <c r="I12" s="7">
        <f>'alocare cf pctje'!Y12</f>
        <v>6651.56</v>
      </c>
      <c r="J12" s="7">
        <f>'alocare cf pctje'!AC12</f>
        <v>2217.19</v>
      </c>
    </row>
    <row r="13" spans="1:10">
      <c r="A13" s="5">
        <v>6</v>
      </c>
      <c r="B13" s="146" t="s">
        <v>84</v>
      </c>
      <c r="C13" s="147" t="s">
        <v>85</v>
      </c>
      <c r="D13" s="6">
        <f>'ECOMF PCTJ'!D13</f>
        <v>26.43</v>
      </c>
      <c r="E13" s="7">
        <f>'alocare cf pctje'!I13</f>
        <v>3541.9</v>
      </c>
      <c r="F13" s="7">
        <f>'alocare cf pctje'!M13</f>
        <v>3541.9</v>
      </c>
      <c r="G13" s="7">
        <f>'alocare cf pctje'!Q13</f>
        <v>3541.9</v>
      </c>
      <c r="H13" s="7">
        <f>'alocare cf pctje'!U13</f>
        <v>3541.9</v>
      </c>
      <c r="I13" s="7">
        <f>'alocare cf pctje'!Y13</f>
        <v>2656.4</v>
      </c>
      <c r="J13" s="7">
        <f>'alocare cf pctje'!AC13</f>
        <v>885.47</v>
      </c>
    </row>
    <row r="14" spans="1:10">
      <c r="A14" s="5">
        <v>7</v>
      </c>
      <c r="B14" s="149" t="s">
        <v>17</v>
      </c>
      <c r="C14" s="150" t="s">
        <v>18</v>
      </c>
      <c r="D14" s="6">
        <f>'ECOMF PCTJ'!D14</f>
        <v>40.58</v>
      </c>
      <c r="E14" s="7">
        <f>'alocare cf pctje'!I14</f>
        <v>5438.15</v>
      </c>
      <c r="F14" s="7">
        <f>'alocare cf pctje'!M14</f>
        <v>5438.15</v>
      </c>
      <c r="G14" s="7">
        <f>'alocare cf pctje'!Q14</f>
        <v>5438.15</v>
      </c>
      <c r="H14" s="7">
        <f>'alocare cf pctje'!U14</f>
        <v>5438.15</v>
      </c>
      <c r="I14" s="7">
        <f>'alocare cf pctje'!Y14</f>
        <v>4078.58</v>
      </c>
      <c r="J14" s="7">
        <f>'alocare cf pctje'!AC14</f>
        <v>1359.53</v>
      </c>
    </row>
    <row r="15" spans="1:10">
      <c r="A15" s="5">
        <v>8</v>
      </c>
      <c r="B15" s="149" t="s">
        <v>19</v>
      </c>
      <c r="C15" s="147" t="s">
        <v>20</v>
      </c>
      <c r="D15" s="6">
        <f>'ECOMF PCTJ'!D15</f>
        <v>46.28</v>
      </c>
      <c r="E15" s="7">
        <f>'alocare cf pctje'!I15</f>
        <v>6202.01</v>
      </c>
      <c r="F15" s="7">
        <f>'alocare cf pctje'!M15</f>
        <v>6202.01</v>
      </c>
      <c r="G15" s="7">
        <f>'alocare cf pctje'!Q15</f>
        <v>6202.01</v>
      </c>
      <c r="H15" s="7">
        <f>'alocare cf pctje'!U15</f>
        <v>6202.01</v>
      </c>
      <c r="I15" s="7">
        <f>'alocare cf pctje'!Y15</f>
        <v>4651.47</v>
      </c>
      <c r="J15" s="7">
        <f>'alocare cf pctje'!AC15</f>
        <v>1550.49</v>
      </c>
    </row>
    <row r="16" spans="1:10">
      <c r="A16" s="5">
        <v>9</v>
      </c>
      <c r="B16" s="149" t="s">
        <v>21</v>
      </c>
      <c r="C16" s="147" t="s">
        <v>22</v>
      </c>
      <c r="D16" s="6">
        <f>'ECOMF PCTJ'!D16</f>
        <v>31.29</v>
      </c>
      <c r="E16" s="7">
        <f>'alocare cf pctje'!I16</f>
        <v>4193.1899999999996</v>
      </c>
      <c r="F16" s="7">
        <f>'alocare cf pctje'!M16</f>
        <v>4193.1899999999996</v>
      </c>
      <c r="G16" s="7">
        <f>'alocare cf pctje'!Q16</f>
        <v>4193.1899999999996</v>
      </c>
      <c r="H16" s="7">
        <f>'alocare cf pctje'!U16</f>
        <v>4193.1899999999996</v>
      </c>
      <c r="I16" s="7">
        <f>'alocare cf pctje'!Y16</f>
        <v>3144.87</v>
      </c>
      <c r="J16" s="7">
        <f>'alocare cf pctje'!AC16</f>
        <v>1048.29</v>
      </c>
    </row>
    <row r="17" spans="1:10" s="56" customFormat="1">
      <c r="A17" s="5">
        <v>10</v>
      </c>
      <c r="B17" s="149" t="s">
        <v>23</v>
      </c>
      <c r="C17" s="151" t="s">
        <v>24</v>
      </c>
      <c r="D17" s="6">
        <f>'ECOMF PCTJ'!D17</f>
        <v>35.14</v>
      </c>
      <c r="E17" s="7">
        <f>'alocare cf pctje'!I17</f>
        <v>4437.72</v>
      </c>
      <c r="F17" s="7">
        <f>'alocare cf pctje'!M17</f>
        <v>4649.04</v>
      </c>
      <c r="G17" s="7">
        <f>'alocare cf pctje'!Q17</f>
        <v>4649.04</v>
      </c>
      <c r="H17" s="7">
        <f>'alocare cf pctje'!U17</f>
        <v>4437.72</v>
      </c>
      <c r="I17" s="7">
        <f>'alocare cf pctje'!Y17</f>
        <v>3531.82</v>
      </c>
      <c r="J17" s="7">
        <f>'alocare cf pctje'!AC17</f>
        <v>1177.27</v>
      </c>
    </row>
    <row r="18" spans="1:10">
      <c r="A18" s="5">
        <v>11</v>
      </c>
      <c r="B18" s="152" t="s">
        <v>25</v>
      </c>
      <c r="C18" s="153" t="s">
        <v>26</v>
      </c>
      <c r="D18" s="6">
        <f>'ECOMF PCTJ'!D18</f>
        <v>29.29</v>
      </c>
      <c r="E18" s="7">
        <f>'alocare cf pctje'!I18</f>
        <v>3925.17</v>
      </c>
      <c r="F18" s="7">
        <f>'alocare cf pctje'!M18</f>
        <v>3925.17</v>
      </c>
      <c r="G18" s="7">
        <f>'alocare cf pctje'!Q18</f>
        <v>3925.17</v>
      </c>
      <c r="H18" s="7">
        <f>'alocare cf pctje'!U18</f>
        <v>3925.17</v>
      </c>
      <c r="I18" s="7">
        <f>'alocare cf pctje'!Y18</f>
        <v>2943.86</v>
      </c>
      <c r="J18" s="7">
        <f>'alocare cf pctje'!AC18</f>
        <v>981.29</v>
      </c>
    </row>
    <row r="19" spans="1:10">
      <c r="A19" s="5">
        <v>12</v>
      </c>
      <c r="B19" s="148" t="s">
        <v>27</v>
      </c>
      <c r="C19" s="147" t="s">
        <v>28</v>
      </c>
      <c r="D19" s="6">
        <f>'ECOMF PCTJ'!D19</f>
        <v>58.25</v>
      </c>
      <c r="E19" s="7">
        <f>'alocare cf pctje'!I19</f>
        <v>7806.11</v>
      </c>
      <c r="F19" s="7">
        <f>'alocare cf pctje'!M19</f>
        <v>7806.11</v>
      </c>
      <c r="G19" s="7">
        <f>'alocare cf pctje'!Q19</f>
        <v>7806.11</v>
      </c>
      <c r="H19" s="7">
        <f>'alocare cf pctje'!U19</f>
        <v>7806.11</v>
      </c>
      <c r="I19" s="7">
        <f>'alocare cf pctje'!Y19</f>
        <v>5854.54</v>
      </c>
      <c r="J19" s="7">
        <f>'alocare cf pctje'!AC19</f>
        <v>1951.51</v>
      </c>
    </row>
    <row r="20" spans="1:10">
      <c r="A20" s="5">
        <v>13</v>
      </c>
      <c r="B20" s="148" t="s">
        <v>29</v>
      </c>
      <c r="C20" s="153" t="s">
        <v>30</v>
      </c>
      <c r="D20" s="6">
        <f>'ECOMF PCTJ'!D20</f>
        <v>19.77</v>
      </c>
      <c r="E20" s="7">
        <f>'alocare cf pctje'!I20</f>
        <v>2649.39</v>
      </c>
      <c r="F20" s="7">
        <f>'alocare cf pctje'!M20</f>
        <v>2649.39</v>
      </c>
      <c r="G20" s="7">
        <f>'alocare cf pctje'!Q20</f>
        <v>2649.39</v>
      </c>
      <c r="H20" s="7">
        <f>'alocare cf pctje'!U20</f>
        <v>2649.39</v>
      </c>
      <c r="I20" s="7">
        <f>'alocare cf pctje'!Y20</f>
        <v>1987.03</v>
      </c>
      <c r="J20" s="7">
        <f>'alocare cf pctje'!AC20</f>
        <v>662.34</v>
      </c>
    </row>
    <row r="21" spans="1:10" ht="30">
      <c r="A21" s="5">
        <v>14</v>
      </c>
      <c r="B21" s="148" t="s">
        <v>31</v>
      </c>
      <c r="C21" s="147" t="s">
        <v>32</v>
      </c>
      <c r="D21" s="6">
        <f>'ECOMF PCTJ'!D21</f>
        <v>68.069999999999993</v>
      </c>
      <c r="E21" s="7">
        <f>'alocare cf pctje'!I21</f>
        <v>9122.1</v>
      </c>
      <c r="F21" s="7">
        <f>'alocare cf pctje'!M21</f>
        <v>9122.1</v>
      </c>
      <c r="G21" s="7">
        <f>'alocare cf pctje'!Q21</f>
        <v>9122.1</v>
      </c>
      <c r="H21" s="7">
        <f>'alocare cf pctje'!U21</f>
        <v>9122.1</v>
      </c>
      <c r="I21" s="7">
        <f>'alocare cf pctje'!Y21</f>
        <v>6841.52</v>
      </c>
      <c r="J21" s="7">
        <f>'alocare cf pctje'!AC21</f>
        <v>2280.5100000000002</v>
      </c>
    </row>
    <row r="22" spans="1:10">
      <c r="A22" s="5">
        <v>15</v>
      </c>
      <c r="B22" s="148" t="s">
        <v>33</v>
      </c>
      <c r="C22" s="147" t="s">
        <v>34</v>
      </c>
      <c r="D22" s="6">
        <f>'ECOMF PCTJ'!D22</f>
        <v>28.14</v>
      </c>
      <c r="E22" s="7">
        <f>'alocare cf pctje'!I22</f>
        <v>3771.06</v>
      </c>
      <c r="F22" s="7">
        <f>'alocare cf pctje'!M22</f>
        <v>3771.06</v>
      </c>
      <c r="G22" s="7">
        <f>'alocare cf pctje'!Q22</f>
        <v>3771.06</v>
      </c>
      <c r="H22" s="7">
        <f>'alocare cf pctje'!U22</f>
        <v>3771.06</v>
      </c>
      <c r="I22" s="7">
        <f>'alocare cf pctje'!Y22</f>
        <v>2828.27</v>
      </c>
      <c r="J22" s="7">
        <f>'alocare cf pctje'!AC22</f>
        <v>942.76</v>
      </c>
    </row>
    <row r="23" spans="1:10">
      <c r="A23" s="5">
        <v>16</v>
      </c>
      <c r="B23" s="148" t="s">
        <v>35</v>
      </c>
      <c r="C23" s="153" t="s">
        <v>36</v>
      </c>
      <c r="D23" s="6">
        <f>'ECOMF PCTJ'!D23</f>
        <v>34.43</v>
      </c>
      <c r="E23" s="7">
        <f>'alocare cf pctje'!I23</f>
        <v>4613.9799999999996</v>
      </c>
      <c r="F23" s="7">
        <f>'alocare cf pctje'!M23</f>
        <v>4613.9799999999996</v>
      </c>
      <c r="G23" s="7">
        <f>'alocare cf pctje'!Q23</f>
        <v>4613.9799999999996</v>
      </c>
      <c r="H23" s="7">
        <f>'alocare cf pctje'!U23</f>
        <v>4613.9799999999996</v>
      </c>
      <c r="I23" s="7">
        <f>'alocare cf pctje'!Y23</f>
        <v>3460.46</v>
      </c>
      <c r="J23" s="7">
        <f>'alocare cf pctje'!AC23</f>
        <v>1153.49</v>
      </c>
    </row>
    <row r="24" spans="1:10">
      <c r="A24" s="5">
        <v>17</v>
      </c>
      <c r="B24" s="148" t="s">
        <v>37</v>
      </c>
      <c r="C24" s="147" t="s">
        <v>38</v>
      </c>
      <c r="D24" s="6">
        <f>'ECOMF PCTJ'!D24</f>
        <v>41.43</v>
      </c>
      <c r="E24" s="7">
        <f>'alocare cf pctje'!I24</f>
        <v>5552.06</v>
      </c>
      <c r="F24" s="7">
        <f>'alocare cf pctje'!M24</f>
        <v>5552.06</v>
      </c>
      <c r="G24" s="7">
        <f>'alocare cf pctje'!Q24</f>
        <v>5552.06</v>
      </c>
      <c r="H24" s="7">
        <f>'alocare cf pctje'!U24</f>
        <v>5552.06</v>
      </c>
      <c r="I24" s="7">
        <f>'alocare cf pctje'!Y24</f>
        <v>4164.01</v>
      </c>
      <c r="J24" s="7">
        <f>'alocare cf pctje'!AC24</f>
        <v>1388</v>
      </c>
    </row>
    <row r="25" spans="1:10">
      <c r="A25" s="5">
        <v>18</v>
      </c>
      <c r="B25" s="148" t="s">
        <v>39</v>
      </c>
      <c r="C25" s="147" t="s">
        <v>40</v>
      </c>
      <c r="D25" s="6">
        <f>'ECOMF PCTJ'!D25</f>
        <v>31.29</v>
      </c>
      <c r="E25" s="7">
        <f>'alocare cf pctje'!I25</f>
        <v>4193.1899999999996</v>
      </c>
      <c r="F25" s="7">
        <f>'alocare cf pctje'!M25</f>
        <v>4193.1899999999996</v>
      </c>
      <c r="G25" s="7">
        <f>'alocare cf pctje'!Q25</f>
        <v>4193.1899999999996</v>
      </c>
      <c r="H25" s="7">
        <f>'alocare cf pctje'!U25</f>
        <v>4193.1899999999996</v>
      </c>
      <c r="I25" s="7">
        <f>'alocare cf pctje'!Y25</f>
        <v>3144.87</v>
      </c>
      <c r="J25" s="7">
        <f>'alocare cf pctje'!AC25</f>
        <v>1048.29</v>
      </c>
    </row>
    <row r="26" spans="1:10">
      <c r="A26" s="5">
        <v>19</v>
      </c>
      <c r="B26" s="146" t="s">
        <v>41</v>
      </c>
      <c r="C26" s="151" t="s">
        <v>58</v>
      </c>
      <c r="D26" s="6">
        <f>'ECOMF PCTJ'!D26</f>
        <v>22.54</v>
      </c>
      <c r="E26" s="7">
        <f>'alocare cf pctje'!I26</f>
        <v>3020.6</v>
      </c>
      <c r="F26" s="7">
        <f>'alocare cf pctje'!M26</f>
        <v>3020.6</v>
      </c>
      <c r="G26" s="7">
        <f>'alocare cf pctje'!Q26</f>
        <v>3020.6</v>
      </c>
      <c r="H26" s="7">
        <f>'alocare cf pctje'!U26</f>
        <v>3020.6</v>
      </c>
      <c r="I26" s="7">
        <f>'alocare cf pctje'!Y26</f>
        <v>2265.4299999999998</v>
      </c>
      <c r="J26" s="7">
        <f>'alocare cf pctje'!AC26</f>
        <v>755.14</v>
      </c>
    </row>
    <row r="27" spans="1:10">
      <c r="A27" s="5">
        <v>20</v>
      </c>
      <c r="B27" s="148" t="s">
        <v>42</v>
      </c>
      <c r="C27" s="147" t="s">
        <v>43</v>
      </c>
      <c r="D27" s="6">
        <f>'ECOMF PCTJ'!D27</f>
        <v>29.14</v>
      </c>
      <c r="E27" s="7">
        <f>'alocare cf pctje'!I27</f>
        <v>3905.07</v>
      </c>
      <c r="F27" s="7">
        <f>'alocare cf pctje'!M27</f>
        <v>3905.07</v>
      </c>
      <c r="G27" s="7">
        <f>'alocare cf pctje'!Q27</f>
        <v>3905.07</v>
      </c>
      <c r="H27" s="7">
        <f>'alocare cf pctje'!U27</f>
        <v>3905.07</v>
      </c>
      <c r="I27" s="7">
        <f>'alocare cf pctje'!Y27</f>
        <v>2928.78</v>
      </c>
      <c r="J27" s="7">
        <f>'alocare cf pctje'!AC27</f>
        <v>976.26</v>
      </c>
    </row>
    <row r="28" spans="1:10">
      <c r="A28" s="5">
        <v>21</v>
      </c>
      <c r="B28" s="148" t="s">
        <v>44</v>
      </c>
      <c r="C28" s="147" t="s">
        <v>45</v>
      </c>
      <c r="D28" s="6">
        <f>'ECOMF PCTJ'!D28</f>
        <v>31.29</v>
      </c>
      <c r="E28" s="7">
        <f>'alocare cf pctje'!I28</f>
        <v>4193.1899999999996</v>
      </c>
      <c r="F28" s="7">
        <f>'alocare cf pctje'!M28</f>
        <v>4193.1899999999996</v>
      </c>
      <c r="G28" s="7">
        <f>'alocare cf pctje'!Q28</f>
        <v>4193.1899999999996</v>
      </c>
      <c r="H28" s="7">
        <f>'alocare cf pctje'!U28</f>
        <v>4193.1899999999996</v>
      </c>
      <c r="I28" s="7">
        <f>'alocare cf pctje'!Y28</f>
        <v>3144.87</v>
      </c>
      <c r="J28" s="7">
        <f>'alocare cf pctje'!AC28</f>
        <v>1048.29</v>
      </c>
    </row>
    <row r="29" spans="1:10" ht="30">
      <c r="A29" s="5">
        <v>22</v>
      </c>
      <c r="B29" s="148" t="s">
        <v>46</v>
      </c>
      <c r="C29" s="147" t="s">
        <v>47</v>
      </c>
      <c r="D29" s="6">
        <f>'ECOMF PCTJ'!D29</f>
        <v>30.57</v>
      </c>
      <c r="E29" s="7">
        <f>'alocare cf pctje'!I29</f>
        <v>4096.7</v>
      </c>
      <c r="F29" s="7">
        <f>'alocare cf pctje'!M29</f>
        <v>4096.7</v>
      </c>
      <c r="G29" s="7">
        <f>'alocare cf pctje'!Q29</f>
        <v>4096.7</v>
      </c>
      <c r="H29" s="7">
        <f>'alocare cf pctje'!U29</f>
        <v>4096.7</v>
      </c>
      <c r="I29" s="7">
        <f>'alocare cf pctje'!Y29</f>
        <v>3072.5</v>
      </c>
      <c r="J29" s="7">
        <f>'alocare cf pctje'!AC29</f>
        <v>1024.17</v>
      </c>
    </row>
    <row r="30" spans="1:10">
      <c r="A30" s="5">
        <v>23</v>
      </c>
      <c r="B30" s="146" t="s">
        <v>86</v>
      </c>
      <c r="C30" s="147" t="s">
        <v>87</v>
      </c>
      <c r="D30" s="6">
        <f>'ECOMF PCTJ'!D30</f>
        <v>28.14</v>
      </c>
      <c r="E30" s="7">
        <f>'alocare cf pctje'!I30</f>
        <v>3771.06</v>
      </c>
      <c r="F30" s="7">
        <f>'alocare cf pctje'!M30</f>
        <v>3771.06</v>
      </c>
      <c r="G30" s="7">
        <f>'alocare cf pctje'!Q30</f>
        <v>3771.06</v>
      </c>
      <c r="H30" s="7">
        <f>'alocare cf pctje'!U30</f>
        <v>3771.06</v>
      </c>
      <c r="I30" s="7">
        <f>'alocare cf pctje'!Y30</f>
        <v>2828.27</v>
      </c>
      <c r="J30" s="7">
        <f>'alocare cf pctje'!AC30</f>
        <v>942.76</v>
      </c>
    </row>
    <row r="31" spans="1:10">
      <c r="A31" s="5">
        <v>24</v>
      </c>
      <c r="B31" s="148" t="s">
        <v>88</v>
      </c>
      <c r="C31" s="147" t="s">
        <v>89</v>
      </c>
      <c r="D31" s="6">
        <f>'ECOMF PCTJ'!D31</f>
        <v>27.43</v>
      </c>
      <c r="E31" s="7">
        <f>'alocare cf pctje'!I31</f>
        <v>3675.91</v>
      </c>
      <c r="F31" s="7">
        <f>'alocare cf pctje'!M31</f>
        <v>3675.91</v>
      </c>
      <c r="G31" s="7">
        <f>'alocare cf pctje'!Q31</f>
        <v>3675.91</v>
      </c>
      <c r="H31" s="7">
        <f>'alocare cf pctje'!U31</f>
        <v>3675.91</v>
      </c>
      <c r="I31" s="7">
        <f>'alocare cf pctje'!Y31</f>
        <v>2756.91</v>
      </c>
      <c r="J31" s="7">
        <f>'alocare cf pctje'!AC31</f>
        <v>918.97</v>
      </c>
    </row>
    <row r="32" spans="1:10" s="49" customFormat="1">
      <c r="A32" s="8"/>
      <c r="B32" s="9"/>
      <c r="C32" s="9" t="s">
        <v>48</v>
      </c>
      <c r="D32" s="10">
        <f>SUM(D8:D31)</f>
        <v>838.22999999999968</v>
      </c>
      <c r="E32" s="10">
        <f>SUM(E8:E31)</f>
        <v>112060.22000000002</v>
      </c>
      <c r="F32" s="10">
        <f t="shared" ref="F32:I32" si="0">SUM(F8:F31)</f>
        <v>112271.54000000001</v>
      </c>
      <c r="G32" s="10">
        <f t="shared" si="0"/>
        <v>112271.55000000002</v>
      </c>
      <c r="H32" s="10">
        <f t="shared" si="0"/>
        <v>112060.22000000002</v>
      </c>
      <c r="I32" s="10">
        <f t="shared" si="0"/>
        <v>84248.13</v>
      </c>
      <c r="J32" s="10">
        <f>SUM(J8:J31)</f>
        <v>28082.710000000003</v>
      </c>
    </row>
    <row r="33" spans="1:11" s="49" customFormat="1">
      <c r="A33" s="59"/>
      <c r="B33" s="52"/>
      <c r="C33" s="52"/>
      <c r="D33" s="60"/>
      <c r="E33" s="60"/>
      <c r="F33" s="60"/>
      <c r="G33" s="60"/>
      <c r="H33" s="60"/>
      <c r="I33" s="60"/>
      <c r="J33" s="60"/>
    </row>
    <row r="34" spans="1:11">
      <c r="A34" s="50"/>
      <c r="B34" s="51"/>
      <c r="D34" s="123"/>
      <c r="E34" s="125"/>
      <c r="F34" s="125"/>
      <c r="G34" s="125"/>
      <c r="H34" s="125"/>
      <c r="I34" s="125"/>
      <c r="J34" s="125"/>
    </row>
    <row r="35" spans="1:11" s="49" customFormat="1">
      <c r="A35" s="59"/>
      <c r="B35" s="52"/>
      <c r="C35" s="46"/>
      <c r="D35" s="125"/>
      <c r="E35" s="60"/>
      <c r="F35" s="60"/>
      <c r="G35" s="60"/>
      <c r="H35" s="60"/>
      <c r="I35" s="60"/>
      <c r="J35" s="60"/>
    </row>
    <row r="36" spans="1:11" s="49" customFormat="1">
      <c r="A36" s="59"/>
      <c r="B36" s="52"/>
      <c r="C36" s="46"/>
      <c r="D36" s="125"/>
      <c r="E36" s="60"/>
      <c r="F36" s="60"/>
      <c r="G36" s="60"/>
      <c r="H36" s="60"/>
      <c r="I36" s="60"/>
      <c r="J36" s="60"/>
    </row>
    <row r="37" spans="1:11" s="116" customFormat="1">
      <c r="A37" s="119"/>
      <c r="B37" s="120"/>
      <c r="C37" s="112" t="s">
        <v>114</v>
      </c>
      <c r="D37" s="143">
        <v>112331.63</v>
      </c>
      <c r="E37" s="125"/>
      <c r="F37" s="125"/>
      <c r="G37" s="125"/>
      <c r="H37" s="125"/>
      <c r="I37" s="125"/>
      <c r="J37" s="125"/>
    </row>
    <row r="38" spans="1:11" s="116" customFormat="1">
      <c r="A38" s="119"/>
      <c r="B38" s="120"/>
      <c r="C38" s="112" t="s">
        <v>115</v>
      </c>
      <c r="D38" s="143">
        <v>112331.63</v>
      </c>
      <c r="E38" s="125"/>
      <c r="F38" s="125"/>
      <c r="G38" s="125"/>
      <c r="H38" s="125"/>
      <c r="I38" s="125"/>
      <c r="J38" s="125"/>
    </row>
    <row r="39" spans="1:11" s="116" customFormat="1">
      <c r="A39" s="119"/>
      <c r="B39" s="120"/>
      <c r="C39" s="112" t="s">
        <v>116</v>
      </c>
      <c r="D39" s="143">
        <v>112331.64</v>
      </c>
      <c r="E39" s="135"/>
      <c r="F39" s="135"/>
      <c r="G39" s="135"/>
      <c r="H39" s="135"/>
      <c r="I39" s="135"/>
      <c r="J39" s="125"/>
    </row>
    <row r="40" spans="1:11" s="49" customFormat="1">
      <c r="A40" s="59"/>
      <c r="B40" s="52"/>
      <c r="C40" s="112" t="s">
        <v>117</v>
      </c>
      <c r="D40" s="143">
        <v>112331.63</v>
      </c>
      <c r="E40" s="60"/>
      <c r="F40" s="60"/>
      <c r="G40" s="60"/>
      <c r="H40" s="60"/>
      <c r="I40" s="60"/>
      <c r="J40" s="60"/>
    </row>
    <row r="41" spans="1:11">
      <c r="C41" s="112" t="s">
        <v>118</v>
      </c>
      <c r="D41" s="143">
        <v>84248.13</v>
      </c>
      <c r="E41" s="45"/>
      <c r="F41" s="45"/>
      <c r="G41" s="45"/>
      <c r="H41" s="45"/>
      <c r="I41" s="45"/>
      <c r="J41" s="45"/>
    </row>
    <row r="42" spans="1:11">
      <c r="C42" s="112" t="s">
        <v>119</v>
      </c>
      <c r="D42" s="143">
        <v>28082.71</v>
      </c>
    </row>
    <row r="43" spans="1:11">
      <c r="D43" s="123"/>
    </row>
    <row r="44" spans="1:11" s="116" customFormat="1">
      <c r="B44" s="117"/>
      <c r="C44" s="112" t="s">
        <v>112</v>
      </c>
      <c r="D44" s="115">
        <f>D37/D32</f>
        <v>134.01051024181913</v>
      </c>
      <c r="E44" s="47"/>
      <c r="F44" s="47"/>
      <c r="G44" s="47"/>
      <c r="H44" s="47"/>
      <c r="I44" s="47"/>
      <c r="J44" s="47"/>
    </row>
    <row r="45" spans="1:11" s="116" customFormat="1">
      <c r="B45" s="117"/>
      <c r="C45" s="112" t="s">
        <v>113</v>
      </c>
      <c r="D45" s="115">
        <f>D38/D32</f>
        <v>134.01051024181913</v>
      </c>
      <c r="E45" s="47"/>
      <c r="F45" s="47"/>
      <c r="G45" s="47"/>
      <c r="H45" s="47"/>
      <c r="I45" s="47"/>
      <c r="J45" s="47"/>
    </row>
    <row r="46" spans="1:11" s="116" customFormat="1">
      <c r="B46" s="117"/>
      <c r="C46" s="112" t="s">
        <v>120</v>
      </c>
      <c r="D46" s="115">
        <f>D39/D32</f>
        <v>134.01052217171903</v>
      </c>
      <c r="E46" s="47"/>
      <c r="F46" s="47"/>
      <c r="G46" s="47"/>
      <c r="H46" s="47"/>
      <c r="I46" s="47"/>
      <c r="J46" s="47"/>
      <c r="K46" s="45"/>
    </row>
    <row r="47" spans="1:11">
      <c r="C47" s="112" t="s">
        <v>121</v>
      </c>
      <c r="D47" s="115">
        <f>D40/D32</f>
        <v>134.01051024181913</v>
      </c>
    </row>
    <row r="48" spans="1:11">
      <c r="C48" s="112" t="s">
        <v>122</v>
      </c>
      <c r="D48" s="115">
        <f>D41/D32</f>
        <v>100.50717583479479</v>
      </c>
    </row>
    <row r="49" spans="3:11">
      <c r="C49" s="112" t="s">
        <v>123</v>
      </c>
      <c r="D49" s="115">
        <f>D42/D32</f>
        <v>33.502391944931595</v>
      </c>
    </row>
    <row r="50" spans="3:11">
      <c r="J50" s="98" t="s">
        <v>82</v>
      </c>
      <c r="K50" s="116"/>
    </row>
    <row r="51" spans="3:11">
      <c r="J51" s="45" t="s">
        <v>83</v>
      </c>
    </row>
  </sheetData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I46"/>
  <sheetViews>
    <sheetView topLeftCell="A9" zoomScaleNormal="100" workbookViewId="0">
      <selection activeCell="G34" sqref="G34:I34"/>
    </sheetView>
  </sheetViews>
  <sheetFormatPr defaultRowHeight="12.75"/>
  <cols>
    <col min="1" max="1" width="7.7109375" style="1" customWidth="1"/>
    <col min="2" max="2" width="12.85546875" style="20" bestFit="1" customWidth="1"/>
    <col min="3" max="3" width="36.28515625" style="20" customWidth="1"/>
    <col min="4" max="4" width="15.7109375" style="1" customWidth="1"/>
    <col min="5" max="5" width="18.42578125" style="1" customWidth="1"/>
    <col min="6" max="6" width="18" style="1" customWidth="1"/>
    <col min="7" max="7" width="15.140625" style="1" customWidth="1"/>
    <col min="8" max="8" width="13.7109375" style="1" customWidth="1"/>
    <col min="9" max="9" width="14.85546875" style="1" customWidth="1"/>
    <col min="10" max="16384" width="9.140625" style="1"/>
  </cols>
  <sheetData>
    <row r="2" spans="1:9" ht="15.7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</row>
    <row r="3" spans="1:9" ht="15.75" customHeight="1">
      <c r="A3" s="174" t="s">
        <v>142</v>
      </c>
      <c r="B3" s="174"/>
      <c r="C3" s="174"/>
      <c r="D3" s="174"/>
      <c r="E3" s="174"/>
      <c r="F3" s="174"/>
      <c r="G3" s="174"/>
      <c r="H3" s="174"/>
      <c r="I3" s="174"/>
    </row>
    <row r="4" spans="1:9" ht="15" customHeight="1">
      <c r="A4" s="175" t="s">
        <v>90</v>
      </c>
      <c r="B4" s="175"/>
      <c r="C4" s="175"/>
      <c r="D4" s="175"/>
      <c r="E4" s="175"/>
      <c r="F4" s="175"/>
      <c r="G4" s="175"/>
      <c r="H4" s="175"/>
      <c r="I4" s="175"/>
    </row>
    <row r="5" spans="1:9" ht="15">
      <c r="A5" s="21"/>
      <c r="B5" s="22"/>
      <c r="C5" s="23"/>
    </row>
    <row r="6" spans="1:9" ht="15">
      <c r="A6" s="21"/>
      <c r="B6" s="22"/>
      <c r="C6" s="23"/>
    </row>
    <row r="7" spans="1:9" ht="15">
      <c r="A7" s="21"/>
      <c r="B7" s="22"/>
      <c r="C7" s="23"/>
    </row>
    <row r="8" spans="1:9" ht="15">
      <c r="A8" s="24"/>
      <c r="B8" s="23"/>
      <c r="C8" s="26"/>
    </row>
    <row r="9" spans="1:9" s="103" customFormat="1" ht="30">
      <c r="A9" s="101" t="s">
        <v>2</v>
      </c>
      <c r="B9" s="102" t="s">
        <v>50</v>
      </c>
      <c r="C9" s="102" t="s">
        <v>51</v>
      </c>
      <c r="D9" s="110" t="s">
        <v>68</v>
      </c>
      <c r="E9" s="154" t="s">
        <v>141</v>
      </c>
      <c r="F9" s="110" t="s">
        <v>70</v>
      </c>
      <c r="G9" s="110" t="s">
        <v>72</v>
      </c>
      <c r="H9" s="110" t="s">
        <v>73</v>
      </c>
      <c r="I9" s="110" t="s">
        <v>74</v>
      </c>
    </row>
    <row r="10" spans="1:9" s="30" customFormat="1" ht="14.25">
      <c r="A10" s="28">
        <v>1</v>
      </c>
      <c r="B10" s="144" t="s">
        <v>5</v>
      </c>
      <c r="C10" s="145" t="s">
        <v>6</v>
      </c>
      <c r="D10" s="29">
        <v>3020.5499999999997</v>
      </c>
      <c r="E10" s="29">
        <v>3020.5499999999997</v>
      </c>
      <c r="F10" s="155">
        <v>3020.56</v>
      </c>
      <c r="G10" s="155">
        <v>3020.5499999999997</v>
      </c>
      <c r="H10" s="155">
        <v>2265.4499999999998</v>
      </c>
      <c r="I10" s="155">
        <v>755.13</v>
      </c>
    </row>
    <row r="11" spans="1:9" s="30" customFormat="1" ht="14.25">
      <c r="A11" s="28">
        <v>2</v>
      </c>
      <c r="B11" s="146" t="s">
        <v>7</v>
      </c>
      <c r="C11" s="147" t="s">
        <v>8</v>
      </c>
      <c r="D11" s="29">
        <v>4211.95</v>
      </c>
      <c r="E11" s="29">
        <v>4211.95</v>
      </c>
      <c r="F11" s="155">
        <v>4211.95</v>
      </c>
      <c r="G11" s="155">
        <v>4211.95</v>
      </c>
      <c r="H11" s="155">
        <v>3158.94</v>
      </c>
      <c r="I11" s="155">
        <v>1052.98</v>
      </c>
    </row>
    <row r="12" spans="1:9" s="30" customFormat="1" ht="14.25">
      <c r="A12" s="28">
        <v>3</v>
      </c>
      <c r="B12" s="148" t="s">
        <v>9</v>
      </c>
      <c r="C12" s="147" t="s">
        <v>10</v>
      </c>
      <c r="D12" s="29">
        <v>3925.17</v>
      </c>
      <c r="E12" s="29">
        <v>3925.17</v>
      </c>
      <c r="F12" s="155">
        <v>3925.17</v>
      </c>
      <c r="G12" s="155">
        <v>3925.17</v>
      </c>
      <c r="H12" s="155">
        <v>2943.86</v>
      </c>
      <c r="I12" s="155">
        <v>981.29</v>
      </c>
    </row>
    <row r="13" spans="1:9" s="30" customFormat="1" ht="14.25">
      <c r="A13" s="28">
        <v>4</v>
      </c>
      <c r="B13" s="148" t="s">
        <v>11</v>
      </c>
      <c r="C13" s="147" t="s">
        <v>12</v>
      </c>
      <c r="D13" s="29">
        <v>3925.17</v>
      </c>
      <c r="E13" s="29">
        <v>3925.17</v>
      </c>
      <c r="F13" s="155">
        <v>3925.17</v>
      </c>
      <c r="G13" s="155">
        <v>3925.17</v>
      </c>
      <c r="H13" s="155">
        <v>2943.86</v>
      </c>
      <c r="I13" s="155">
        <v>981.29</v>
      </c>
    </row>
    <row r="14" spans="1:9" s="74" customFormat="1" ht="14.25">
      <c r="A14" s="28">
        <v>5</v>
      </c>
      <c r="B14" s="149" t="s">
        <v>13</v>
      </c>
      <c r="C14" s="147" t="s">
        <v>14</v>
      </c>
      <c r="D14" s="29">
        <v>8868.82</v>
      </c>
      <c r="E14" s="29">
        <v>8868.82</v>
      </c>
      <c r="F14" s="156">
        <v>8868.82</v>
      </c>
      <c r="G14" s="156">
        <v>8868.82</v>
      </c>
      <c r="H14" s="156">
        <v>6651.56</v>
      </c>
      <c r="I14" s="156">
        <v>2217.19</v>
      </c>
    </row>
    <row r="15" spans="1:9" s="30" customFormat="1" ht="14.25">
      <c r="A15" s="28">
        <v>6</v>
      </c>
      <c r="B15" s="146" t="s">
        <v>84</v>
      </c>
      <c r="C15" s="147" t="s">
        <v>85</v>
      </c>
      <c r="D15" s="29">
        <v>3541.9</v>
      </c>
      <c r="E15" s="29">
        <v>3541.9</v>
      </c>
      <c r="F15" s="155">
        <v>3541.9</v>
      </c>
      <c r="G15" s="155">
        <v>3541.9</v>
      </c>
      <c r="H15" s="155">
        <v>2656.4</v>
      </c>
      <c r="I15" s="155">
        <v>885.47</v>
      </c>
    </row>
    <row r="16" spans="1:9" s="30" customFormat="1" ht="14.25">
      <c r="A16" s="28">
        <v>7</v>
      </c>
      <c r="B16" s="149" t="s">
        <v>17</v>
      </c>
      <c r="C16" s="150" t="s">
        <v>18</v>
      </c>
      <c r="D16" s="29">
        <v>5438.15</v>
      </c>
      <c r="E16" s="29">
        <v>5438.15</v>
      </c>
      <c r="F16" s="155">
        <v>5438.15</v>
      </c>
      <c r="G16" s="155">
        <v>5438.15</v>
      </c>
      <c r="H16" s="155">
        <v>4078.58</v>
      </c>
      <c r="I16" s="155">
        <v>1359.53</v>
      </c>
    </row>
    <row r="17" spans="1:9" s="30" customFormat="1" ht="14.25">
      <c r="A17" s="28">
        <v>8</v>
      </c>
      <c r="B17" s="149" t="s">
        <v>19</v>
      </c>
      <c r="C17" s="147" t="s">
        <v>20</v>
      </c>
      <c r="D17" s="29">
        <v>6202.01</v>
      </c>
      <c r="E17" s="29">
        <v>6202.01</v>
      </c>
      <c r="F17" s="155">
        <v>6202.01</v>
      </c>
      <c r="G17" s="155">
        <v>6202.01</v>
      </c>
      <c r="H17" s="155">
        <v>4651.47</v>
      </c>
      <c r="I17" s="155">
        <v>1550.49</v>
      </c>
    </row>
    <row r="18" spans="1:9" s="30" customFormat="1" ht="14.25">
      <c r="A18" s="28">
        <v>9</v>
      </c>
      <c r="B18" s="149" t="s">
        <v>21</v>
      </c>
      <c r="C18" s="147" t="s">
        <v>22</v>
      </c>
      <c r="D18" s="29">
        <v>4193.1899999999996</v>
      </c>
      <c r="E18" s="29">
        <v>4193.1899999999996</v>
      </c>
      <c r="F18" s="155">
        <v>4193.1899999999996</v>
      </c>
      <c r="G18" s="155">
        <v>4193.1899999999996</v>
      </c>
      <c r="H18" s="155">
        <v>3144.87</v>
      </c>
      <c r="I18" s="155">
        <v>1048.29</v>
      </c>
    </row>
    <row r="19" spans="1:9" s="30" customFormat="1" ht="14.25">
      <c r="A19" s="28">
        <v>10</v>
      </c>
      <c r="B19" s="149" t="s">
        <v>23</v>
      </c>
      <c r="C19" s="151" t="s">
        <v>24</v>
      </c>
      <c r="D19" s="29">
        <v>4437.72</v>
      </c>
      <c r="E19" s="29">
        <v>4649.04</v>
      </c>
      <c r="F19" s="155">
        <v>4649.04</v>
      </c>
      <c r="G19" s="155">
        <v>4437.72</v>
      </c>
      <c r="H19" s="155">
        <v>3531.82</v>
      </c>
      <c r="I19" s="155">
        <v>1177.27</v>
      </c>
    </row>
    <row r="20" spans="1:9" s="30" customFormat="1" ht="14.25">
      <c r="A20" s="28">
        <v>11</v>
      </c>
      <c r="B20" s="152" t="s">
        <v>25</v>
      </c>
      <c r="C20" s="153" t="s">
        <v>26</v>
      </c>
      <c r="D20" s="29">
        <v>3925.17</v>
      </c>
      <c r="E20" s="29">
        <v>3925.17</v>
      </c>
      <c r="F20" s="155">
        <v>3925.17</v>
      </c>
      <c r="G20" s="155">
        <v>3925.17</v>
      </c>
      <c r="H20" s="155">
        <v>2943.86</v>
      </c>
      <c r="I20" s="155">
        <v>981.29</v>
      </c>
    </row>
    <row r="21" spans="1:9" s="30" customFormat="1" ht="14.25">
      <c r="A21" s="28">
        <v>12</v>
      </c>
      <c r="B21" s="148" t="s">
        <v>27</v>
      </c>
      <c r="C21" s="147" t="s">
        <v>28</v>
      </c>
      <c r="D21" s="29">
        <v>7806.11</v>
      </c>
      <c r="E21" s="29">
        <v>7806.11</v>
      </c>
      <c r="F21" s="155">
        <v>7806.11</v>
      </c>
      <c r="G21" s="155">
        <v>7806.11</v>
      </c>
      <c r="H21" s="155">
        <v>5854.54</v>
      </c>
      <c r="I21" s="155">
        <v>1951.51</v>
      </c>
    </row>
    <row r="22" spans="1:9" s="30" customFormat="1" ht="14.25">
      <c r="A22" s="28">
        <v>13</v>
      </c>
      <c r="B22" s="148" t="s">
        <v>29</v>
      </c>
      <c r="C22" s="153" t="s">
        <v>30</v>
      </c>
      <c r="D22" s="29">
        <v>2649.39</v>
      </c>
      <c r="E22" s="29">
        <v>2649.39</v>
      </c>
      <c r="F22" s="155">
        <v>2649.39</v>
      </c>
      <c r="G22" s="155">
        <v>2649.39</v>
      </c>
      <c r="H22" s="155">
        <v>1987.03</v>
      </c>
      <c r="I22" s="155">
        <v>662.34</v>
      </c>
    </row>
    <row r="23" spans="1:9" s="30" customFormat="1" ht="28.5">
      <c r="A23" s="28">
        <v>14</v>
      </c>
      <c r="B23" s="148" t="s">
        <v>31</v>
      </c>
      <c r="C23" s="147" t="s">
        <v>32</v>
      </c>
      <c r="D23" s="29">
        <v>9122.1</v>
      </c>
      <c r="E23" s="29">
        <v>9122.1</v>
      </c>
      <c r="F23" s="155">
        <v>9122.1</v>
      </c>
      <c r="G23" s="155">
        <v>9122.1</v>
      </c>
      <c r="H23" s="155">
        <v>6841.52</v>
      </c>
      <c r="I23" s="155">
        <v>2280.5100000000002</v>
      </c>
    </row>
    <row r="24" spans="1:9" s="30" customFormat="1" ht="14.25">
      <c r="A24" s="28">
        <v>15</v>
      </c>
      <c r="B24" s="148" t="s">
        <v>33</v>
      </c>
      <c r="C24" s="147" t="s">
        <v>34</v>
      </c>
      <c r="D24" s="29">
        <v>3771.06</v>
      </c>
      <c r="E24" s="29">
        <v>3771.06</v>
      </c>
      <c r="F24" s="155">
        <v>3771.06</v>
      </c>
      <c r="G24" s="155">
        <v>3771.06</v>
      </c>
      <c r="H24" s="155">
        <v>2828.27</v>
      </c>
      <c r="I24" s="155">
        <v>942.76</v>
      </c>
    </row>
    <row r="25" spans="1:9" s="30" customFormat="1" ht="14.25">
      <c r="A25" s="28">
        <v>16</v>
      </c>
      <c r="B25" s="148" t="s">
        <v>35</v>
      </c>
      <c r="C25" s="153" t="s">
        <v>36</v>
      </c>
      <c r="D25" s="29">
        <v>4613.9799999999996</v>
      </c>
      <c r="E25" s="29">
        <v>4613.9799999999996</v>
      </c>
      <c r="F25" s="155">
        <v>4613.9799999999996</v>
      </c>
      <c r="G25" s="155">
        <v>4613.9799999999996</v>
      </c>
      <c r="H25" s="155">
        <v>3460.46</v>
      </c>
      <c r="I25" s="155">
        <v>1153.49</v>
      </c>
    </row>
    <row r="26" spans="1:9" s="30" customFormat="1" ht="18.75" customHeight="1">
      <c r="A26" s="28">
        <v>17</v>
      </c>
      <c r="B26" s="148" t="s">
        <v>37</v>
      </c>
      <c r="C26" s="147" t="s">
        <v>38</v>
      </c>
      <c r="D26" s="29">
        <v>5552.06</v>
      </c>
      <c r="E26" s="29">
        <v>5552.06</v>
      </c>
      <c r="F26" s="155">
        <v>5552.06</v>
      </c>
      <c r="G26" s="155">
        <v>5552.06</v>
      </c>
      <c r="H26" s="155">
        <v>4164.01</v>
      </c>
      <c r="I26" s="155">
        <v>1388</v>
      </c>
    </row>
    <row r="27" spans="1:9" s="74" customFormat="1" ht="14.25">
      <c r="A27" s="28">
        <v>18</v>
      </c>
      <c r="B27" s="148" t="s">
        <v>39</v>
      </c>
      <c r="C27" s="147" t="s">
        <v>40</v>
      </c>
      <c r="D27" s="29">
        <v>4193.1899999999996</v>
      </c>
      <c r="E27" s="29">
        <v>4193.1899999999996</v>
      </c>
      <c r="F27" s="156">
        <v>4193.1899999999996</v>
      </c>
      <c r="G27" s="156">
        <v>4193.1899999999996</v>
      </c>
      <c r="H27" s="156">
        <v>3144.87</v>
      </c>
      <c r="I27" s="156">
        <v>1048.29</v>
      </c>
    </row>
    <row r="28" spans="1:9" s="74" customFormat="1" ht="14.25">
      <c r="A28" s="28">
        <v>19</v>
      </c>
      <c r="B28" s="146" t="s">
        <v>41</v>
      </c>
      <c r="C28" s="151" t="s">
        <v>58</v>
      </c>
      <c r="D28" s="29">
        <v>3020.6</v>
      </c>
      <c r="E28" s="29">
        <v>3020.6</v>
      </c>
      <c r="F28" s="156">
        <v>3020.6</v>
      </c>
      <c r="G28" s="156">
        <v>3020.6</v>
      </c>
      <c r="H28" s="156">
        <v>2265.4299999999998</v>
      </c>
      <c r="I28" s="156">
        <v>755.14</v>
      </c>
    </row>
    <row r="29" spans="1:9" s="74" customFormat="1" ht="14.25">
      <c r="A29" s="28">
        <v>20</v>
      </c>
      <c r="B29" s="148" t="s">
        <v>42</v>
      </c>
      <c r="C29" s="147" t="s">
        <v>43</v>
      </c>
      <c r="D29" s="29">
        <v>3905.07</v>
      </c>
      <c r="E29" s="29">
        <v>3905.07</v>
      </c>
      <c r="F29" s="156">
        <v>3905.07</v>
      </c>
      <c r="G29" s="156">
        <v>3905.07</v>
      </c>
      <c r="H29" s="156">
        <v>2928.78</v>
      </c>
      <c r="I29" s="156">
        <v>976.26</v>
      </c>
    </row>
    <row r="30" spans="1:9" s="74" customFormat="1" ht="14.25">
      <c r="A30" s="28">
        <v>21</v>
      </c>
      <c r="B30" s="148" t="s">
        <v>44</v>
      </c>
      <c r="C30" s="147" t="s">
        <v>45</v>
      </c>
      <c r="D30" s="29">
        <v>4193.1899999999996</v>
      </c>
      <c r="E30" s="29">
        <v>4193.1899999999996</v>
      </c>
      <c r="F30" s="156">
        <v>4193.1899999999996</v>
      </c>
      <c r="G30" s="156">
        <v>4193.1899999999996</v>
      </c>
      <c r="H30" s="156">
        <v>3144.87</v>
      </c>
      <c r="I30" s="156">
        <v>1048.29</v>
      </c>
    </row>
    <row r="31" spans="1:9" s="74" customFormat="1" ht="28.5">
      <c r="A31" s="28">
        <v>22</v>
      </c>
      <c r="B31" s="148" t="s">
        <v>46</v>
      </c>
      <c r="C31" s="147" t="s">
        <v>47</v>
      </c>
      <c r="D31" s="29">
        <v>4096.7</v>
      </c>
      <c r="E31" s="29">
        <v>4096.7</v>
      </c>
      <c r="F31" s="156">
        <v>4096.7</v>
      </c>
      <c r="G31" s="156">
        <v>4096.7</v>
      </c>
      <c r="H31" s="156">
        <v>3072.5</v>
      </c>
      <c r="I31" s="156">
        <v>1024.17</v>
      </c>
    </row>
    <row r="32" spans="1:9" s="30" customFormat="1" ht="14.25">
      <c r="A32" s="28">
        <v>23</v>
      </c>
      <c r="B32" s="146" t="s">
        <v>86</v>
      </c>
      <c r="C32" s="147" t="s">
        <v>87</v>
      </c>
      <c r="D32" s="29">
        <v>3771.06</v>
      </c>
      <c r="E32" s="29">
        <v>3771.06</v>
      </c>
      <c r="F32" s="155">
        <v>3771.06</v>
      </c>
      <c r="G32" s="155">
        <v>3771.06</v>
      </c>
      <c r="H32" s="155">
        <v>2828.27</v>
      </c>
      <c r="I32" s="155">
        <v>942.76</v>
      </c>
    </row>
    <row r="33" spans="1:9" s="30" customFormat="1" ht="14.25">
      <c r="A33" s="28">
        <v>24</v>
      </c>
      <c r="B33" s="148" t="s">
        <v>88</v>
      </c>
      <c r="C33" s="147" t="s">
        <v>89</v>
      </c>
      <c r="D33" s="29">
        <v>3675.91</v>
      </c>
      <c r="E33" s="29">
        <v>3675.91</v>
      </c>
      <c r="F33" s="155">
        <v>3675.91</v>
      </c>
      <c r="G33" s="155">
        <v>3675.91</v>
      </c>
      <c r="H33" s="155">
        <v>2756.91</v>
      </c>
      <c r="I33" s="155">
        <v>918.97</v>
      </c>
    </row>
    <row r="34" spans="1:9" ht="60">
      <c r="A34" s="31"/>
      <c r="B34" s="32"/>
      <c r="C34" s="27" t="s">
        <v>81</v>
      </c>
      <c r="D34" s="2">
        <f>SUM(D10:D33)</f>
        <v>112060.22000000002</v>
      </c>
      <c r="E34" s="2">
        <f t="shared" ref="E34:I34" si="0">SUM(E10:E33)</f>
        <v>112271.54000000001</v>
      </c>
      <c r="F34" s="2">
        <f t="shared" si="0"/>
        <v>112271.55000000002</v>
      </c>
      <c r="G34" s="2">
        <f t="shared" si="0"/>
        <v>112060.22000000002</v>
      </c>
      <c r="H34" s="2">
        <f t="shared" si="0"/>
        <v>84248.13</v>
      </c>
      <c r="I34" s="2">
        <f t="shared" si="0"/>
        <v>28082.710000000003</v>
      </c>
    </row>
    <row r="35" spans="1:9">
      <c r="B35" s="1"/>
      <c r="C35" s="1"/>
    </row>
    <row r="36" spans="1:9">
      <c r="A36" s="33"/>
      <c r="B36" s="33"/>
      <c r="C36" s="33"/>
    </row>
    <row r="37" spans="1:9" s="33" customFormat="1">
      <c r="D37" s="1"/>
      <c r="E37" s="1"/>
    </row>
    <row r="38" spans="1:9" s="33" customFormat="1">
      <c r="D38" s="1"/>
      <c r="E38" s="1"/>
    </row>
    <row r="39" spans="1:9" s="34" customFormat="1" ht="15">
      <c r="A39" s="1"/>
      <c r="B39" s="1"/>
      <c r="C39" s="1"/>
      <c r="D39" s="33"/>
      <c r="E39" s="33"/>
    </row>
    <row r="40" spans="1:9" s="33" customFormat="1">
      <c r="A40" s="1"/>
      <c r="B40" s="1"/>
      <c r="C40" s="1"/>
    </row>
    <row r="41" spans="1:9" s="25" customFormat="1">
      <c r="A41" s="1"/>
      <c r="B41" s="1"/>
      <c r="C41" s="1"/>
      <c r="D41" s="33"/>
      <c r="E41" s="33"/>
    </row>
    <row r="42" spans="1:9" s="21" customFormat="1">
      <c r="A42" s="1"/>
      <c r="B42" s="1"/>
      <c r="C42" s="1"/>
      <c r="D42" s="1"/>
      <c r="E42" s="1"/>
    </row>
    <row r="43" spans="1:9">
      <c r="B43" s="1"/>
      <c r="C43" s="1"/>
    </row>
    <row r="46" spans="1:9" ht="15">
      <c r="C46" s="35"/>
    </row>
  </sheetData>
  <mergeCells count="3">
    <mergeCell ref="A2:I2"/>
    <mergeCell ref="A3:I3"/>
    <mergeCell ref="A4:I4"/>
  </mergeCells>
  <pageMargins left="0.7" right="0.7" top="0.75" bottom="0.75" header="0.3" footer="0.3"/>
  <pageSetup paperSize="9" scale="6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E18" sqref="E18"/>
    </sheetView>
  </sheetViews>
  <sheetFormatPr defaultRowHeight="15"/>
  <cols>
    <col min="1" max="1" width="58.5703125" customWidth="1"/>
    <col min="2" max="2" width="50.5703125" bestFit="1" customWidth="1"/>
    <col min="3" max="3" width="11.7109375" bestFit="1" customWidth="1"/>
    <col min="4" max="4" width="26.140625" bestFit="1" customWidth="1"/>
    <col min="5" max="5" width="11.7109375" bestFit="1" customWidth="1"/>
    <col min="8" max="8" width="12.7109375" customWidth="1"/>
  </cols>
  <sheetData>
    <row r="2" spans="1:8">
      <c r="A2" s="157"/>
      <c r="B2" s="157" t="s">
        <v>78</v>
      </c>
      <c r="C2" s="158">
        <v>2920622.45</v>
      </c>
      <c r="D2" s="157"/>
      <c r="E2" s="158">
        <v>2920622.45</v>
      </c>
      <c r="H2">
        <f>C2/3</f>
        <v>973540.81666666677</v>
      </c>
    </row>
    <row r="3" spans="1:8">
      <c r="A3" s="159" t="s">
        <v>143</v>
      </c>
      <c r="B3" s="157" t="s">
        <v>144</v>
      </c>
      <c r="C3" s="158">
        <v>673989.8</v>
      </c>
      <c r="D3" s="157" t="s">
        <v>79</v>
      </c>
      <c r="E3" s="158">
        <v>336994.9</v>
      </c>
      <c r="H3">
        <f>E3/3</f>
        <v>112331.63333333335</v>
      </c>
    </row>
    <row r="4" spans="1:8">
      <c r="A4" s="157"/>
      <c r="B4" s="157"/>
      <c r="C4" s="157"/>
      <c r="D4" s="157" t="s">
        <v>80</v>
      </c>
      <c r="E4" s="158">
        <v>336994.9</v>
      </c>
    </row>
    <row r="7" spans="1:8">
      <c r="A7" s="160" t="s">
        <v>72</v>
      </c>
      <c r="B7" s="157" t="s">
        <v>78</v>
      </c>
      <c r="C7" s="158">
        <v>973540.82</v>
      </c>
      <c r="D7" s="157"/>
      <c r="E7" s="158">
        <v>973540.82</v>
      </c>
    </row>
    <row r="8" spans="1:8">
      <c r="A8" s="157"/>
      <c r="B8" s="157" t="s">
        <v>144</v>
      </c>
      <c r="C8" s="158">
        <v>224663.27</v>
      </c>
      <c r="D8" s="157" t="s">
        <v>79</v>
      </c>
      <c r="E8" s="158">
        <v>112331.63</v>
      </c>
    </row>
    <row r="9" spans="1:8">
      <c r="A9" s="157"/>
      <c r="B9" s="157"/>
      <c r="C9" s="157"/>
      <c r="D9" s="157" t="s">
        <v>80</v>
      </c>
      <c r="E9" s="158">
        <v>112331.63</v>
      </c>
    </row>
    <row r="12" spans="1:8">
      <c r="A12" s="160" t="s">
        <v>73</v>
      </c>
      <c r="B12" s="157" t="s">
        <v>78</v>
      </c>
      <c r="C12" s="158">
        <v>730150.49</v>
      </c>
      <c r="D12" s="157"/>
      <c r="E12" s="158">
        <v>730150.49</v>
      </c>
    </row>
    <row r="13" spans="1:8">
      <c r="A13" s="157"/>
      <c r="B13" s="157" t="s">
        <v>144</v>
      </c>
      <c r="C13" s="158">
        <v>168496.27</v>
      </c>
      <c r="D13" s="157" t="s">
        <v>79</v>
      </c>
      <c r="E13" s="158">
        <v>84248.13</v>
      </c>
    </row>
    <row r="14" spans="1:8">
      <c r="A14" s="157"/>
      <c r="B14" s="157"/>
      <c r="C14" s="157"/>
      <c r="D14" s="157" t="s">
        <v>80</v>
      </c>
      <c r="E14" s="158">
        <v>84248.13</v>
      </c>
    </row>
    <row r="17" spans="1:5">
      <c r="A17" s="160" t="s">
        <v>74</v>
      </c>
      <c r="B17" s="157" t="s">
        <v>78</v>
      </c>
      <c r="C17" s="158">
        <v>243383.5</v>
      </c>
      <c r="D17" s="157"/>
      <c r="E17" s="158">
        <v>243383.5</v>
      </c>
    </row>
    <row r="18" spans="1:5">
      <c r="A18" s="157"/>
      <c r="B18" s="157" t="s">
        <v>144</v>
      </c>
      <c r="C18" s="158">
        <v>56165.42</v>
      </c>
      <c r="D18" s="157" t="s">
        <v>79</v>
      </c>
      <c r="E18" s="158">
        <v>28082.71</v>
      </c>
    </row>
    <row r="19" spans="1:5">
      <c r="A19" s="157"/>
      <c r="B19" s="157"/>
      <c r="C19" s="157"/>
      <c r="D19" s="157" t="s">
        <v>80</v>
      </c>
      <c r="E19" s="158">
        <v>28082.71</v>
      </c>
    </row>
  </sheetData>
  <pageMargins left="0.7" right="0.7" top="0.75" bottom="0.75" header="0.3" footer="0.3"/>
  <pageSetup scale="6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AC48"/>
  <sheetViews>
    <sheetView tabSelected="1" zoomScaleNormal="100" workbookViewId="0">
      <selection activeCell="A2" sqref="A2:V2"/>
    </sheetView>
  </sheetViews>
  <sheetFormatPr defaultRowHeight="12.75"/>
  <cols>
    <col min="1" max="1" width="7.7109375" style="1" customWidth="1"/>
    <col min="2" max="2" width="12.85546875" style="20" bestFit="1" customWidth="1"/>
    <col min="3" max="3" width="36.28515625" style="20" customWidth="1"/>
    <col min="4" max="4" width="15.7109375" style="1" customWidth="1"/>
    <col min="5" max="5" width="18.85546875" style="1" customWidth="1"/>
    <col min="6" max="7" width="15.7109375" style="1" customWidth="1"/>
    <col min="8" max="17" width="15.7109375" style="30" customWidth="1"/>
    <col min="18" max="19" width="15.7109375" style="127" customWidth="1"/>
    <col min="20" max="22" width="15.7109375" style="30" customWidth="1"/>
    <col min="23" max="23" width="19.42578125" style="104" customWidth="1"/>
    <col min="24" max="24" width="19.7109375" style="104" customWidth="1"/>
    <col min="25" max="27" width="19.7109375" style="1" customWidth="1"/>
    <col min="28" max="28" width="14.28515625" style="1" hidden="1" customWidth="1"/>
    <col min="29" max="29" width="15.140625" style="1" hidden="1" customWidth="1"/>
    <col min="30" max="16384" width="9.140625" style="1"/>
  </cols>
  <sheetData>
    <row r="2" spans="1:24" ht="15.7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4" ht="15.75">
      <c r="A3" s="174" t="s">
        <v>153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</row>
    <row r="4" spans="1:24" ht="15" customHeight="1">
      <c r="A4" s="175" t="s">
        <v>90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1:24" ht="15">
      <c r="A5" s="21"/>
      <c r="B5" s="22"/>
      <c r="C5" s="23"/>
    </row>
    <row r="6" spans="1:24" ht="15">
      <c r="A6" s="21"/>
      <c r="B6" s="22"/>
      <c r="C6" s="23"/>
    </row>
    <row r="7" spans="1:24" ht="15">
      <c r="A7" s="21"/>
      <c r="B7" s="22"/>
      <c r="C7" s="23"/>
    </row>
    <row r="8" spans="1:24" ht="15">
      <c r="A8" s="24"/>
      <c r="B8" s="23"/>
      <c r="C8" s="26"/>
    </row>
    <row r="9" spans="1:24" s="103" customFormat="1" ht="30">
      <c r="A9" s="101" t="s">
        <v>2</v>
      </c>
      <c r="B9" s="102" t="s">
        <v>50</v>
      </c>
      <c r="C9" s="102" t="s">
        <v>4</v>
      </c>
      <c r="D9" s="110" t="s">
        <v>59</v>
      </c>
      <c r="E9" s="110" t="s">
        <v>60</v>
      </c>
      <c r="F9" s="110" t="s">
        <v>61</v>
      </c>
      <c r="G9" s="101" t="s">
        <v>62</v>
      </c>
      <c r="H9" s="110" t="s">
        <v>63</v>
      </c>
      <c r="I9" s="110" t="s">
        <v>64</v>
      </c>
      <c r="J9" s="110" t="s">
        <v>65</v>
      </c>
      <c r="K9" s="110" t="s">
        <v>66</v>
      </c>
      <c r="L9" s="110" t="s">
        <v>67</v>
      </c>
      <c r="M9" s="110" t="s">
        <v>68</v>
      </c>
      <c r="N9" s="126" t="s">
        <v>69</v>
      </c>
      <c r="O9" s="110" t="s">
        <v>70</v>
      </c>
      <c r="P9" s="110" t="s">
        <v>71</v>
      </c>
      <c r="Q9" s="101" t="s">
        <v>72</v>
      </c>
      <c r="R9" s="132" t="s">
        <v>73</v>
      </c>
      <c r="S9" s="132" t="s">
        <v>74</v>
      </c>
      <c r="T9" s="101" t="s">
        <v>75</v>
      </c>
      <c r="U9" s="101" t="s">
        <v>76</v>
      </c>
      <c r="V9" s="101" t="s">
        <v>77</v>
      </c>
      <c r="W9" s="105"/>
      <c r="X9" s="105"/>
    </row>
    <row r="10" spans="1:24" s="30" customFormat="1" ht="14.25">
      <c r="A10" s="28">
        <v>1</v>
      </c>
      <c r="B10" s="144" t="s">
        <v>5</v>
      </c>
      <c r="C10" s="145" t="s">
        <v>6</v>
      </c>
      <c r="D10" s="167">
        <v>2820</v>
      </c>
      <c r="E10" s="167">
        <v>2880</v>
      </c>
      <c r="F10" s="167">
        <v>6300</v>
      </c>
      <c r="G10" s="29">
        <f>D10+E10+F10</f>
        <v>12000</v>
      </c>
      <c r="H10" s="167">
        <v>2580</v>
      </c>
      <c r="I10" s="167">
        <v>7440</v>
      </c>
      <c r="J10" s="167">
        <v>2603.7700000000004</v>
      </c>
      <c r="K10" s="29">
        <f>H10+I10+J10</f>
        <v>12623.77</v>
      </c>
      <c r="L10" s="29">
        <f>G10+K10</f>
        <v>24623.77</v>
      </c>
      <c r="M10" s="29">
        <v>3020.5499999999997</v>
      </c>
      <c r="N10" s="29">
        <v>3020.5499999999997</v>
      </c>
      <c r="O10" s="155">
        <v>3020.56</v>
      </c>
      <c r="P10" s="29">
        <f>M10+N10+O10</f>
        <v>9061.66</v>
      </c>
      <c r="Q10" s="155">
        <v>3020.5499999999997</v>
      </c>
      <c r="R10" s="155">
        <v>2265.4499999999998</v>
      </c>
      <c r="S10" s="155">
        <v>755.13</v>
      </c>
      <c r="T10" s="29">
        <f>Q10+R10+S10</f>
        <v>6041.13</v>
      </c>
      <c r="U10" s="29">
        <f>P10+T10</f>
        <v>15102.79</v>
      </c>
      <c r="V10" s="29">
        <f>L10+U10</f>
        <v>39726.559999999998</v>
      </c>
      <c r="W10" s="74"/>
      <c r="X10" s="74"/>
    </row>
    <row r="11" spans="1:24" s="30" customFormat="1" ht="14.25">
      <c r="A11" s="28">
        <v>2</v>
      </c>
      <c r="B11" s="146" t="s">
        <v>7</v>
      </c>
      <c r="C11" s="147" t="s">
        <v>8</v>
      </c>
      <c r="D11" s="167">
        <v>3600</v>
      </c>
      <c r="E11" s="167">
        <v>4380</v>
      </c>
      <c r="F11" s="167">
        <v>3600</v>
      </c>
      <c r="G11" s="29">
        <f t="shared" ref="G11:G34" si="0">D11+E11+F11</f>
        <v>11580</v>
      </c>
      <c r="H11" s="167">
        <v>3480</v>
      </c>
      <c r="I11" s="167">
        <v>3660</v>
      </c>
      <c r="J11" s="167">
        <v>10800</v>
      </c>
      <c r="K11" s="29">
        <f t="shared" ref="K11:K34" si="1">H11+I11+J11</f>
        <v>17940</v>
      </c>
      <c r="L11" s="29">
        <f t="shared" ref="L11:L34" si="2">G11+K11</f>
        <v>29520</v>
      </c>
      <c r="M11" s="29">
        <v>4211.95</v>
      </c>
      <c r="N11" s="29">
        <v>4211.95</v>
      </c>
      <c r="O11" s="155">
        <v>4211.95</v>
      </c>
      <c r="P11" s="29">
        <f t="shared" ref="P11:P34" si="3">M11+N11+O11</f>
        <v>12635.849999999999</v>
      </c>
      <c r="Q11" s="155">
        <v>4211.95</v>
      </c>
      <c r="R11" s="155">
        <v>3158.94</v>
      </c>
      <c r="S11" s="155">
        <v>1052.98</v>
      </c>
      <c r="T11" s="29">
        <f t="shared" ref="T11:T34" si="4">Q11+R11+S11</f>
        <v>8423.869999999999</v>
      </c>
      <c r="U11" s="29">
        <f t="shared" ref="U11:U34" si="5">P11+T11</f>
        <v>21059.719999999998</v>
      </c>
      <c r="V11" s="29">
        <f t="shared" ref="V11:V34" si="6">L11+U11</f>
        <v>50579.72</v>
      </c>
      <c r="W11" s="74"/>
      <c r="X11" s="74"/>
    </row>
    <row r="12" spans="1:24" s="30" customFormat="1" ht="14.25">
      <c r="A12" s="28">
        <v>3</v>
      </c>
      <c r="B12" s="148" t="s">
        <v>9</v>
      </c>
      <c r="C12" s="147" t="s">
        <v>10</v>
      </c>
      <c r="D12" s="167">
        <v>3540</v>
      </c>
      <c r="E12" s="167">
        <v>4320</v>
      </c>
      <c r="F12" s="167">
        <v>3480</v>
      </c>
      <c r="G12" s="29">
        <f t="shared" si="0"/>
        <v>11340</v>
      </c>
      <c r="H12" s="167">
        <v>3600</v>
      </c>
      <c r="I12" s="167">
        <v>3060</v>
      </c>
      <c r="J12" s="167">
        <v>3678.98</v>
      </c>
      <c r="K12" s="29">
        <f t="shared" si="1"/>
        <v>10338.98</v>
      </c>
      <c r="L12" s="29">
        <f t="shared" si="2"/>
        <v>21678.98</v>
      </c>
      <c r="M12" s="29">
        <v>3925.17</v>
      </c>
      <c r="N12" s="29">
        <v>3925.17</v>
      </c>
      <c r="O12" s="155">
        <v>3925.17</v>
      </c>
      <c r="P12" s="29">
        <f t="shared" si="3"/>
        <v>11775.51</v>
      </c>
      <c r="Q12" s="155">
        <v>3925.17</v>
      </c>
      <c r="R12" s="155">
        <v>2943.86</v>
      </c>
      <c r="S12" s="155">
        <v>981.29</v>
      </c>
      <c r="T12" s="29">
        <f t="shared" si="4"/>
        <v>7850.3200000000006</v>
      </c>
      <c r="U12" s="29">
        <f t="shared" si="5"/>
        <v>19625.830000000002</v>
      </c>
      <c r="V12" s="29">
        <f t="shared" si="6"/>
        <v>41304.81</v>
      </c>
      <c r="W12" s="74"/>
      <c r="X12" s="74"/>
    </row>
    <row r="13" spans="1:24" s="30" customFormat="1" ht="14.25">
      <c r="A13" s="28">
        <v>4</v>
      </c>
      <c r="B13" s="148" t="s">
        <v>11</v>
      </c>
      <c r="C13" s="147" t="s">
        <v>12</v>
      </c>
      <c r="D13" s="167">
        <v>3180</v>
      </c>
      <c r="E13" s="167">
        <v>7200</v>
      </c>
      <c r="F13" s="167">
        <v>8280</v>
      </c>
      <c r="G13" s="29">
        <f t="shared" si="0"/>
        <v>18660</v>
      </c>
      <c r="H13" s="167">
        <v>6480</v>
      </c>
      <c r="I13" s="167">
        <v>7920</v>
      </c>
      <c r="J13" s="167">
        <v>7200</v>
      </c>
      <c r="K13" s="29">
        <f t="shared" si="1"/>
        <v>21600</v>
      </c>
      <c r="L13" s="29">
        <f t="shared" si="2"/>
        <v>40260</v>
      </c>
      <c r="M13" s="29">
        <v>3925.17</v>
      </c>
      <c r="N13" s="29">
        <v>3925.17</v>
      </c>
      <c r="O13" s="155">
        <v>3925.17</v>
      </c>
      <c r="P13" s="29">
        <f t="shared" si="3"/>
        <v>11775.51</v>
      </c>
      <c r="Q13" s="155">
        <v>3925.17</v>
      </c>
      <c r="R13" s="155">
        <v>2943.86</v>
      </c>
      <c r="S13" s="155">
        <v>981.29</v>
      </c>
      <c r="T13" s="29">
        <f t="shared" si="4"/>
        <v>7850.3200000000006</v>
      </c>
      <c r="U13" s="29">
        <f t="shared" si="5"/>
        <v>19625.830000000002</v>
      </c>
      <c r="V13" s="29">
        <f t="shared" si="6"/>
        <v>59885.83</v>
      </c>
      <c r="W13" s="74"/>
      <c r="X13" s="74"/>
    </row>
    <row r="14" spans="1:24" s="74" customFormat="1" ht="14.25">
      <c r="A14" s="28">
        <v>5</v>
      </c>
      <c r="B14" s="149" t="s">
        <v>13</v>
      </c>
      <c r="C14" s="147" t="s">
        <v>14</v>
      </c>
      <c r="D14" s="168">
        <v>1260</v>
      </c>
      <c r="E14" s="167">
        <v>3660</v>
      </c>
      <c r="F14" s="167">
        <v>3480</v>
      </c>
      <c r="G14" s="29">
        <f t="shared" si="0"/>
        <v>8400</v>
      </c>
      <c r="H14" s="167">
        <v>1500</v>
      </c>
      <c r="I14" s="167">
        <v>3240</v>
      </c>
      <c r="J14" s="167">
        <v>6952.82</v>
      </c>
      <c r="K14" s="29">
        <f t="shared" si="1"/>
        <v>11692.82</v>
      </c>
      <c r="L14" s="29">
        <f t="shared" si="2"/>
        <v>20092.82</v>
      </c>
      <c r="M14" s="29">
        <v>8868.82</v>
      </c>
      <c r="N14" s="29">
        <v>8868.82</v>
      </c>
      <c r="O14" s="156">
        <v>8868.82</v>
      </c>
      <c r="P14" s="29">
        <f t="shared" si="3"/>
        <v>26606.46</v>
      </c>
      <c r="Q14" s="156">
        <v>8868.82</v>
      </c>
      <c r="R14" s="156">
        <v>6651.56</v>
      </c>
      <c r="S14" s="156">
        <v>2217.19</v>
      </c>
      <c r="T14" s="29">
        <f t="shared" si="4"/>
        <v>17737.57</v>
      </c>
      <c r="U14" s="29">
        <f t="shared" si="5"/>
        <v>44344.03</v>
      </c>
      <c r="V14" s="29">
        <f t="shared" si="6"/>
        <v>64436.85</v>
      </c>
    </row>
    <row r="15" spans="1:24" s="30" customFormat="1" ht="14.25">
      <c r="A15" s="28">
        <v>6</v>
      </c>
      <c r="B15" s="146" t="s">
        <v>84</v>
      </c>
      <c r="C15" s="147" t="s">
        <v>85</v>
      </c>
      <c r="D15" s="29">
        <v>0</v>
      </c>
      <c r="E15" s="29">
        <v>0</v>
      </c>
      <c r="F15" s="29">
        <v>0</v>
      </c>
      <c r="G15" s="29">
        <f t="shared" si="0"/>
        <v>0</v>
      </c>
      <c r="H15" s="29">
        <v>0</v>
      </c>
      <c r="I15" s="29">
        <v>0</v>
      </c>
      <c r="J15" s="29">
        <v>0</v>
      </c>
      <c r="K15" s="29">
        <f t="shared" si="1"/>
        <v>0</v>
      </c>
      <c r="L15" s="29">
        <f t="shared" si="2"/>
        <v>0</v>
      </c>
      <c r="M15" s="29">
        <v>3541.9</v>
      </c>
      <c r="N15" s="29">
        <v>3541.9</v>
      </c>
      <c r="O15" s="155">
        <v>3541.9</v>
      </c>
      <c r="P15" s="29">
        <f t="shared" si="3"/>
        <v>10625.7</v>
      </c>
      <c r="Q15" s="155">
        <v>3541.9</v>
      </c>
      <c r="R15" s="155">
        <v>2656.4</v>
      </c>
      <c r="S15" s="155">
        <v>885.47</v>
      </c>
      <c r="T15" s="29">
        <f t="shared" si="4"/>
        <v>7083.77</v>
      </c>
      <c r="U15" s="29">
        <f t="shared" si="5"/>
        <v>17709.47</v>
      </c>
      <c r="V15" s="29">
        <f t="shared" si="6"/>
        <v>17709.47</v>
      </c>
      <c r="W15" s="74"/>
      <c r="X15" s="74"/>
    </row>
    <row r="16" spans="1:24" s="30" customFormat="1" ht="14.25">
      <c r="A16" s="164">
        <v>7</v>
      </c>
      <c r="B16" s="165" t="s">
        <v>15</v>
      </c>
      <c r="C16" s="166" t="s">
        <v>16</v>
      </c>
      <c r="D16" s="169">
        <v>180</v>
      </c>
      <c r="E16" s="169">
        <v>60</v>
      </c>
      <c r="F16" s="169">
        <v>420</v>
      </c>
      <c r="G16" s="67">
        <f t="shared" si="0"/>
        <v>660</v>
      </c>
      <c r="H16" s="169">
        <v>420</v>
      </c>
      <c r="I16" s="169">
        <v>720</v>
      </c>
      <c r="J16" s="169">
        <v>3600</v>
      </c>
      <c r="K16" s="67">
        <f t="shared" si="1"/>
        <v>4740</v>
      </c>
      <c r="L16" s="67">
        <f t="shared" si="2"/>
        <v>5400</v>
      </c>
      <c r="M16" s="67">
        <v>0</v>
      </c>
      <c r="N16" s="67">
        <v>0</v>
      </c>
      <c r="O16" s="67">
        <v>0</v>
      </c>
      <c r="P16" s="67">
        <f t="shared" si="3"/>
        <v>0</v>
      </c>
      <c r="Q16" s="67">
        <v>0</v>
      </c>
      <c r="R16" s="67">
        <v>0</v>
      </c>
      <c r="S16" s="67">
        <v>0</v>
      </c>
      <c r="T16" s="67">
        <f t="shared" si="4"/>
        <v>0</v>
      </c>
      <c r="U16" s="67">
        <f t="shared" si="5"/>
        <v>0</v>
      </c>
      <c r="V16" s="67">
        <f t="shared" si="6"/>
        <v>5400</v>
      </c>
      <c r="W16" s="74"/>
      <c r="X16" s="74"/>
    </row>
    <row r="17" spans="1:24" s="30" customFormat="1" ht="14.25">
      <c r="A17" s="28">
        <v>8</v>
      </c>
      <c r="B17" s="149" t="s">
        <v>17</v>
      </c>
      <c r="C17" s="150" t="s">
        <v>18</v>
      </c>
      <c r="D17" s="167">
        <v>4080</v>
      </c>
      <c r="E17" s="167">
        <v>4020</v>
      </c>
      <c r="F17" s="167">
        <v>4020</v>
      </c>
      <c r="G17" s="29">
        <f t="shared" si="0"/>
        <v>12120</v>
      </c>
      <c r="H17" s="167">
        <v>3720</v>
      </c>
      <c r="I17" s="167">
        <v>4260</v>
      </c>
      <c r="J17" s="167">
        <v>4426.24</v>
      </c>
      <c r="K17" s="29">
        <f t="shared" si="1"/>
        <v>12406.24</v>
      </c>
      <c r="L17" s="29">
        <f t="shared" si="2"/>
        <v>24526.239999999998</v>
      </c>
      <c r="M17" s="29">
        <v>5438.15</v>
      </c>
      <c r="N17" s="29">
        <v>5438.15</v>
      </c>
      <c r="O17" s="155">
        <v>5438.15</v>
      </c>
      <c r="P17" s="29">
        <f t="shared" si="3"/>
        <v>16314.449999999999</v>
      </c>
      <c r="Q17" s="155">
        <v>5438.15</v>
      </c>
      <c r="R17" s="155">
        <v>4078.58</v>
      </c>
      <c r="S17" s="155">
        <v>1359.53</v>
      </c>
      <c r="T17" s="29">
        <f t="shared" si="4"/>
        <v>10876.26</v>
      </c>
      <c r="U17" s="29">
        <f t="shared" si="5"/>
        <v>27190.71</v>
      </c>
      <c r="V17" s="29">
        <f t="shared" si="6"/>
        <v>51716.95</v>
      </c>
      <c r="W17" s="74"/>
      <c r="X17" s="74"/>
    </row>
    <row r="18" spans="1:24" s="30" customFormat="1" ht="14.25">
      <c r="A18" s="28">
        <v>9</v>
      </c>
      <c r="B18" s="149" t="s">
        <v>19</v>
      </c>
      <c r="C18" s="147" t="s">
        <v>20</v>
      </c>
      <c r="D18" s="167">
        <v>5580</v>
      </c>
      <c r="E18" s="167">
        <v>7200</v>
      </c>
      <c r="F18" s="167">
        <v>8220</v>
      </c>
      <c r="G18" s="29">
        <f t="shared" si="0"/>
        <v>21000</v>
      </c>
      <c r="H18" s="167">
        <v>6480</v>
      </c>
      <c r="I18" s="167">
        <v>7860</v>
      </c>
      <c r="J18" s="167">
        <v>7200</v>
      </c>
      <c r="K18" s="29">
        <f t="shared" si="1"/>
        <v>21540</v>
      </c>
      <c r="L18" s="29">
        <f t="shared" si="2"/>
        <v>42540</v>
      </c>
      <c r="M18" s="29">
        <v>6202.01</v>
      </c>
      <c r="N18" s="29">
        <v>6202.01</v>
      </c>
      <c r="O18" s="155">
        <v>6202.01</v>
      </c>
      <c r="P18" s="29">
        <f t="shared" si="3"/>
        <v>18606.03</v>
      </c>
      <c r="Q18" s="155">
        <v>6202.01</v>
      </c>
      <c r="R18" s="155">
        <v>4651.47</v>
      </c>
      <c r="S18" s="155">
        <v>1550.49</v>
      </c>
      <c r="T18" s="29">
        <f t="shared" si="4"/>
        <v>12403.97</v>
      </c>
      <c r="U18" s="29">
        <f t="shared" si="5"/>
        <v>31010</v>
      </c>
      <c r="V18" s="29">
        <f t="shared" si="6"/>
        <v>73550</v>
      </c>
      <c r="W18" s="74"/>
      <c r="X18" s="74"/>
    </row>
    <row r="19" spans="1:24" s="30" customFormat="1" ht="14.25">
      <c r="A19" s="28">
        <v>10</v>
      </c>
      <c r="B19" s="149" t="s">
        <v>21</v>
      </c>
      <c r="C19" s="147" t="s">
        <v>22</v>
      </c>
      <c r="D19" s="167">
        <v>2400</v>
      </c>
      <c r="E19" s="167">
        <v>3540</v>
      </c>
      <c r="F19" s="167">
        <v>7020</v>
      </c>
      <c r="G19" s="29">
        <f t="shared" si="0"/>
        <v>12960</v>
      </c>
      <c r="H19" s="167">
        <v>3180</v>
      </c>
      <c r="I19" s="167">
        <v>3600</v>
      </c>
      <c r="J19" s="167">
        <v>3679.37</v>
      </c>
      <c r="K19" s="29">
        <f t="shared" si="1"/>
        <v>10459.369999999999</v>
      </c>
      <c r="L19" s="29">
        <f t="shared" si="2"/>
        <v>23419.37</v>
      </c>
      <c r="M19" s="29">
        <v>4193.1899999999996</v>
      </c>
      <c r="N19" s="29">
        <v>4193.1899999999996</v>
      </c>
      <c r="O19" s="155">
        <v>4193.1899999999996</v>
      </c>
      <c r="P19" s="29">
        <f t="shared" si="3"/>
        <v>12579.57</v>
      </c>
      <c r="Q19" s="155">
        <v>4193.1899999999996</v>
      </c>
      <c r="R19" s="155">
        <v>3144.87</v>
      </c>
      <c r="S19" s="155">
        <v>1048.29</v>
      </c>
      <c r="T19" s="29">
        <f t="shared" si="4"/>
        <v>8386.3499999999985</v>
      </c>
      <c r="U19" s="29">
        <f t="shared" si="5"/>
        <v>20965.919999999998</v>
      </c>
      <c r="V19" s="29">
        <f t="shared" si="6"/>
        <v>44385.289999999994</v>
      </c>
      <c r="W19" s="74"/>
      <c r="X19" s="74"/>
    </row>
    <row r="20" spans="1:24" s="30" customFormat="1" ht="14.25">
      <c r="A20" s="28">
        <v>11</v>
      </c>
      <c r="B20" s="149" t="s">
        <v>23</v>
      </c>
      <c r="C20" s="151" t="s">
        <v>24</v>
      </c>
      <c r="D20" s="167">
        <v>3300</v>
      </c>
      <c r="E20" s="167">
        <v>3480</v>
      </c>
      <c r="F20" s="167">
        <v>4080</v>
      </c>
      <c r="G20" s="29">
        <f t="shared" si="0"/>
        <v>10860</v>
      </c>
      <c r="H20" s="167">
        <v>3180</v>
      </c>
      <c r="I20" s="167">
        <v>3960</v>
      </c>
      <c r="J20" s="167">
        <v>3600</v>
      </c>
      <c r="K20" s="29">
        <f t="shared" si="1"/>
        <v>10740</v>
      </c>
      <c r="L20" s="29">
        <f t="shared" si="2"/>
        <v>21600</v>
      </c>
      <c r="M20" s="29">
        <v>4437.72</v>
      </c>
      <c r="N20" s="29">
        <v>4649.04</v>
      </c>
      <c r="O20" s="155">
        <v>4649.04</v>
      </c>
      <c r="P20" s="29">
        <f t="shared" si="3"/>
        <v>13735.8</v>
      </c>
      <c r="Q20" s="155">
        <v>4437.72</v>
      </c>
      <c r="R20" s="155">
        <v>3531.82</v>
      </c>
      <c r="S20" s="155">
        <v>1177.27</v>
      </c>
      <c r="T20" s="29">
        <f t="shared" si="4"/>
        <v>9146.8100000000013</v>
      </c>
      <c r="U20" s="29">
        <f t="shared" si="5"/>
        <v>22882.61</v>
      </c>
      <c r="V20" s="29">
        <f t="shared" si="6"/>
        <v>44482.61</v>
      </c>
      <c r="W20" s="74"/>
      <c r="X20" s="74"/>
    </row>
    <row r="21" spans="1:24" s="30" customFormat="1" ht="14.25">
      <c r="A21" s="28">
        <v>12</v>
      </c>
      <c r="B21" s="152" t="s">
        <v>25</v>
      </c>
      <c r="C21" s="153" t="s">
        <v>26</v>
      </c>
      <c r="D21" s="167">
        <v>960</v>
      </c>
      <c r="E21" s="167">
        <v>780</v>
      </c>
      <c r="F21" s="167">
        <v>1740</v>
      </c>
      <c r="G21" s="29">
        <f t="shared" si="0"/>
        <v>3480</v>
      </c>
      <c r="H21" s="167">
        <v>1200</v>
      </c>
      <c r="I21" s="167">
        <v>1740</v>
      </c>
      <c r="J21" s="167">
        <v>3589.16</v>
      </c>
      <c r="K21" s="29">
        <f t="shared" si="1"/>
        <v>6529.16</v>
      </c>
      <c r="L21" s="29">
        <f t="shared" si="2"/>
        <v>10009.16</v>
      </c>
      <c r="M21" s="29">
        <v>3925.17</v>
      </c>
      <c r="N21" s="29">
        <v>3925.17</v>
      </c>
      <c r="O21" s="155">
        <v>3925.17</v>
      </c>
      <c r="P21" s="29">
        <f t="shared" si="3"/>
        <v>11775.51</v>
      </c>
      <c r="Q21" s="155">
        <v>3925.17</v>
      </c>
      <c r="R21" s="155">
        <v>2943.86</v>
      </c>
      <c r="S21" s="155">
        <v>981.29</v>
      </c>
      <c r="T21" s="29">
        <f t="shared" si="4"/>
        <v>7850.3200000000006</v>
      </c>
      <c r="U21" s="29">
        <f t="shared" si="5"/>
        <v>19625.830000000002</v>
      </c>
      <c r="V21" s="29">
        <f t="shared" si="6"/>
        <v>29634.99</v>
      </c>
      <c r="W21" s="74"/>
      <c r="X21" s="74"/>
    </row>
    <row r="22" spans="1:24" s="30" customFormat="1" ht="14.25">
      <c r="A22" s="28">
        <v>13</v>
      </c>
      <c r="B22" s="148" t="s">
        <v>27</v>
      </c>
      <c r="C22" s="147" t="s">
        <v>28</v>
      </c>
      <c r="D22" s="167">
        <v>7020</v>
      </c>
      <c r="E22" s="167">
        <v>5880</v>
      </c>
      <c r="F22" s="167">
        <v>8100</v>
      </c>
      <c r="G22" s="29">
        <f t="shared" si="0"/>
        <v>21000</v>
      </c>
      <c r="H22" s="167">
        <v>5100</v>
      </c>
      <c r="I22" s="167">
        <v>5880</v>
      </c>
      <c r="J22" s="167">
        <v>3326.6956</v>
      </c>
      <c r="K22" s="29">
        <f t="shared" si="1"/>
        <v>14306.695599999999</v>
      </c>
      <c r="L22" s="29">
        <f t="shared" si="2"/>
        <v>35306.695599999999</v>
      </c>
      <c r="M22" s="29">
        <v>7806.11</v>
      </c>
      <c r="N22" s="29">
        <v>7806.11</v>
      </c>
      <c r="O22" s="155">
        <v>7806.11</v>
      </c>
      <c r="P22" s="29">
        <f t="shared" si="3"/>
        <v>23418.329999999998</v>
      </c>
      <c r="Q22" s="155">
        <v>7806.11</v>
      </c>
      <c r="R22" s="155">
        <v>5854.54</v>
      </c>
      <c r="S22" s="155">
        <v>1951.51</v>
      </c>
      <c r="T22" s="29">
        <f t="shared" si="4"/>
        <v>15612.16</v>
      </c>
      <c r="U22" s="29">
        <f t="shared" si="5"/>
        <v>39030.49</v>
      </c>
      <c r="V22" s="29">
        <f t="shared" si="6"/>
        <v>74337.185599999997</v>
      </c>
      <c r="W22" s="74"/>
      <c r="X22" s="74"/>
    </row>
    <row r="23" spans="1:24" s="30" customFormat="1" ht="14.25">
      <c r="A23" s="28">
        <v>14</v>
      </c>
      <c r="B23" s="148" t="s">
        <v>29</v>
      </c>
      <c r="C23" s="153" t="s">
        <v>30</v>
      </c>
      <c r="D23" s="167">
        <v>1740</v>
      </c>
      <c r="E23" s="167">
        <v>1620</v>
      </c>
      <c r="F23" s="167">
        <v>1740</v>
      </c>
      <c r="G23" s="29">
        <f t="shared" si="0"/>
        <v>5100</v>
      </c>
      <c r="H23" s="167">
        <v>1140</v>
      </c>
      <c r="I23" s="167">
        <v>1380</v>
      </c>
      <c r="J23" s="167">
        <v>2035.87</v>
      </c>
      <c r="K23" s="29">
        <f t="shared" si="1"/>
        <v>4555.87</v>
      </c>
      <c r="L23" s="29">
        <f t="shared" si="2"/>
        <v>9655.869999999999</v>
      </c>
      <c r="M23" s="29">
        <v>2649.39</v>
      </c>
      <c r="N23" s="29">
        <v>2649.39</v>
      </c>
      <c r="O23" s="155">
        <v>2649.39</v>
      </c>
      <c r="P23" s="29">
        <f t="shared" si="3"/>
        <v>7948.17</v>
      </c>
      <c r="Q23" s="155">
        <v>2649.39</v>
      </c>
      <c r="R23" s="155">
        <v>1987.03</v>
      </c>
      <c r="S23" s="155">
        <v>662.34</v>
      </c>
      <c r="T23" s="29">
        <f t="shared" si="4"/>
        <v>5298.76</v>
      </c>
      <c r="U23" s="29">
        <f t="shared" si="5"/>
        <v>13246.93</v>
      </c>
      <c r="V23" s="29">
        <f t="shared" si="6"/>
        <v>22902.799999999999</v>
      </c>
      <c r="W23" s="74"/>
      <c r="X23" s="74"/>
    </row>
    <row r="24" spans="1:24" s="30" customFormat="1" ht="28.5">
      <c r="A24" s="28">
        <v>15</v>
      </c>
      <c r="B24" s="148" t="s">
        <v>31</v>
      </c>
      <c r="C24" s="147" t="s">
        <v>32</v>
      </c>
      <c r="D24" s="167">
        <v>1380</v>
      </c>
      <c r="E24" s="167">
        <v>1560</v>
      </c>
      <c r="F24" s="167">
        <v>2460</v>
      </c>
      <c r="G24" s="29">
        <f t="shared" si="0"/>
        <v>5400</v>
      </c>
      <c r="H24" s="167">
        <v>1080</v>
      </c>
      <c r="I24" s="167">
        <v>1260</v>
      </c>
      <c r="J24" s="167">
        <v>10164.030000000001</v>
      </c>
      <c r="K24" s="29">
        <f t="shared" si="1"/>
        <v>12504.03</v>
      </c>
      <c r="L24" s="29">
        <f t="shared" si="2"/>
        <v>17904.03</v>
      </c>
      <c r="M24" s="29">
        <v>9122.1</v>
      </c>
      <c r="N24" s="29">
        <v>9122.1</v>
      </c>
      <c r="O24" s="155">
        <v>9122.1</v>
      </c>
      <c r="P24" s="29">
        <f t="shared" si="3"/>
        <v>27366.300000000003</v>
      </c>
      <c r="Q24" s="155">
        <v>9122.1</v>
      </c>
      <c r="R24" s="155">
        <v>6841.52</v>
      </c>
      <c r="S24" s="155">
        <v>2280.5100000000002</v>
      </c>
      <c r="T24" s="29">
        <f t="shared" si="4"/>
        <v>18244.13</v>
      </c>
      <c r="U24" s="29">
        <f t="shared" si="5"/>
        <v>45610.430000000008</v>
      </c>
      <c r="V24" s="29">
        <f t="shared" si="6"/>
        <v>63514.460000000006</v>
      </c>
      <c r="W24" s="74"/>
      <c r="X24" s="74"/>
    </row>
    <row r="25" spans="1:24" s="30" customFormat="1" ht="14.25">
      <c r="A25" s="28">
        <v>16</v>
      </c>
      <c r="B25" s="148" t="s">
        <v>33</v>
      </c>
      <c r="C25" s="147" t="s">
        <v>34</v>
      </c>
      <c r="D25" s="167">
        <v>1080</v>
      </c>
      <c r="E25" s="167">
        <v>1200</v>
      </c>
      <c r="F25" s="167">
        <v>540</v>
      </c>
      <c r="G25" s="29">
        <f t="shared" si="0"/>
        <v>2820</v>
      </c>
      <c r="H25" s="167">
        <v>840</v>
      </c>
      <c r="I25" s="167">
        <v>1440</v>
      </c>
      <c r="J25" s="167">
        <v>3305.02</v>
      </c>
      <c r="K25" s="29">
        <f t="shared" si="1"/>
        <v>5585.02</v>
      </c>
      <c r="L25" s="29">
        <f t="shared" si="2"/>
        <v>8405.02</v>
      </c>
      <c r="M25" s="29">
        <v>3771.06</v>
      </c>
      <c r="N25" s="29">
        <v>3771.06</v>
      </c>
      <c r="O25" s="155">
        <v>3771.06</v>
      </c>
      <c r="P25" s="29">
        <f t="shared" si="3"/>
        <v>11313.18</v>
      </c>
      <c r="Q25" s="155">
        <v>3771.06</v>
      </c>
      <c r="R25" s="155">
        <v>2828.27</v>
      </c>
      <c r="S25" s="155">
        <v>942.76</v>
      </c>
      <c r="T25" s="29">
        <f t="shared" si="4"/>
        <v>7542.09</v>
      </c>
      <c r="U25" s="29">
        <f t="shared" si="5"/>
        <v>18855.27</v>
      </c>
      <c r="V25" s="29">
        <f t="shared" si="6"/>
        <v>27260.29</v>
      </c>
      <c r="W25" s="74"/>
      <c r="X25" s="74"/>
    </row>
    <row r="26" spans="1:24" s="30" customFormat="1" ht="14.25">
      <c r="A26" s="28">
        <v>17</v>
      </c>
      <c r="B26" s="148" t="s">
        <v>35</v>
      </c>
      <c r="C26" s="153" t="s">
        <v>36</v>
      </c>
      <c r="D26" s="167">
        <v>4020</v>
      </c>
      <c r="E26" s="167">
        <v>6960</v>
      </c>
      <c r="F26" s="167">
        <v>3960</v>
      </c>
      <c r="G26" s="29">
        <f t="shared" si="0"/>
        <v>14940</v>
      </c>
      <c r="H26" s="167">
        <v>4140</v>
      </c>
      <c r="I26" s="167">
        <v>6960</v>
      </c>
      <c r="J26" s="167">
        <v>4143.01</v>
      </c>
      <c r="K26" s="29">
        <f t="shared" si="1"/>
        <v>15243.01</v>
      </c>
      <c r="L26" s="29">
        <f t="shared" si="2"/>
        <v>30183.010000000002</v>
      </c>
      <c r="M26" s="29">
        <v>4613.9799999999996</v>
      </c>
      <c r="N26" s="29">
        <v>4613.9799999999996</v>
      </c>
      <c r="O26" s="155">
        <v>4613.9799999999996</v>
      </c>
      <c r="P26" s="29">
        <f t="shared" si="3"/>
        <v>13841.939999999999</v>
      </c>
      <c r="Q26" s="155">
        <v>4613.9799999999996</v>
      </c>
      <c r="R26" s="155">
        <v>3460.46</v>
      </c>
      <c r="S26" s="155">
        <v>1153.49</v>
      </c>
      <c r="T26" s="29">
        <f t="shared" si="4"/>
        <v>9227.93</v>
      </c>
      <c r="U26" s="29">
        <f t="shared" si="5"/>
        <v>23069.87</v>
      </c>
      <c r="V26" s="29">
        <f t="shared" si="6"/>
        <v>53252.880000000005</v>
      </c>
      <c r="W26" s="74"/>
      <c r="X26" s="74"/>
    </row>
    <row r="27" spans="1:24" s="30" customFormat="1" ht="14.25">
      <c r="A27" s="28">
        <v>18</v>
      </c>
      <c r="B27" s="148" t="s">
        <v>37</v>
      </c>
      <c r="C27" s="147" t="s">
        <v>38</v>
      </c>
      <c r="D27" s="167">
        <v>2340</v>
      </c>
      <c r="E27" s="167">
        <v>2460</v>
      </c>
      <c r="F27" s="167">
        <v>4440</v>
      </c>
      <c r="G27" s="29">
        <f t="shared" si="0"/>
        <v>9240</v>
      </c>
      <c r="H27" s="167">
        <v>1800</v>
      </c>
      <c r="I27" s="167">
        <v>1440</v>
      </c>
      <c r="J27" s="167">
        <v>4594.0200000000004</v>
      </c>
      <c r="K27" s="29">
        <f t="shared" si="1"/>
        <v>7834.02</v>
      </c>
      <c r="L27" s="29">
        <f t="shared" si="2"/>
        <v>17074.02</v>
      </c>
      <c r="M27" s="29">
        <v>5552.06</v>
      </c>
      <c r="N27" s="29">
        <v>5552.06</v>
      </c>
      <c r="O27" s="155">
        <v>5552.06</v>
      </c>
      <c r="P27" s="29">
        <f t="shared" si="3"/>
        <v>16656.18</v>
      </c>
      <c r="Q27" s="155">
        <v>5552.06</v>
      </c>
      <c r="R27" s="155">
        <v>4164.01</v>
      </c>
      <c r="S27" s="155">
        <v>1388</v>
      </c>
      <c r="T27" s="29">
        <f t="shared" si="4"/>
        <v>11104.07</v>
      </c>
      <c r="U27" s="29">
        <f t="shared" si="5"/>
        <v>27760.25</v>
      </c>
      <c r="V27" s="29">
        <f t="shared" si="6"/>
        <v>44834.270000000004</v>
      </c>
      <c r="W27" s="74"/>
      <c r="X27" s="74"/>
    </row>
    <row r="28" spans="1:24" s="30" customFormat="1" ht="14.25">
      <c r="A28" s="28">
        <v>19</v>
      </c>
      <c r="B28" s="148" t="s">
        <v>39</v>
      </c>
      <c r="C28" s="147" t="s">
        <v>40</v>
      </c>
      <c r="D28" s="168">
        <v>360</v>
      </c>
      <c r="E28" s="167">
        <v>660</v>
      </c>
      <c r="F28" s="167">
        <v>1500</v>
      </c>
      <c r="G28" s="29">
        <f t="shared" si="0"/>
        <v>2520</v>
      </c>
      <c r="H28" s="167">
        <v>660</v>
      </c>
      <c r="I28" s="167">
        <v>900</v>
      </c>
      <c r="J28" s="167">
        <v>3079.52</v>
      </c>
      <c r="K28" s="29">
        <f t="shared" si="1"/>
        <v>4639.5200000000004</v>
      </c>
      <c r="L28" s="29">
        <f t="shared" si="2"/>
        <v>7159.52</v>
      </c>
      <c r="M28" s="29">
        <v>4193.1899999999996</v>
      </c>
      <c r="N28" s="29">
        <v>4193.1899999999996</v>
      </c>
      <c r="O28" s="156">
        <v>4193.1899999999996</v>
      </c>
      <c r="P28" s="29">
        <f t="shared" si="3"/>
        <v>12579.57</v>
      </c>
      <c r="Q28" s="156">
        <v>4193.1899999999996</v>
      </c>
      <c r="R28" s="156">
        <v>3144.87</v>
      </c>
      <c r="S28" s="156">
        <v>1048.29</v>
      </c>
      <c r="T28" s="29">
        <f t="shared" si="4"/>
        <v>8386.3499999999985</v>
      </c>
      <c r="U28" s="29">
        <f t="shared" si="5"/>
        <v>20965.919999999998</v>
      </c>
      <c r="V28" s="29">
        <f t="shared" si="6"/>
        <v>28125.439999999999</v>
      </c>
      <c r="W28" s="74"/>
      <c r="X28" s="74"/>
    </row>
    <row r="29" spans="1:24" s="30" customFormat="1" ht="14.25">
      <c r="A29" s="28">
        <v>20</v>
      </c>
      <c r="B29" s="146" t="s">
        <v>41</v>
      </c>
      <c r="C29" s="151" t="s">
        <v>58</v>
      </c>
      <c r="D29" s="167">
        <v>2340</v>
      </c>
      <c r="E29" s="167">
        <v>2400</v>
      </c>
      <c r="F29" s="167">
        <v>4740</v>
      </c>
      <c r="G29" s="29">
        <f t="shared" si="0"/>
        <v>9480</v>
      </c>
      <c r="H29" s="167">
        <v>2220</v>
      </c>
      <c r="I29" s="167">
        <v>5040</v>
      </c>
      <c r="J29" s="167">
        <v>2231.61</v>
      </c>
      <c r="K29" s="29">
        <f t="shared" si="1"/>
        <v>9491.61</v>
      </c>
      <c r="L29" s="29">
        <f t="shared" si="2"/>
        <v>18971.61</v>
      </c>
      <c r="M29" s="29">
        <v>3020.6</v>
      </c>
      <c r="N29" s="29">
        <v>3020.6</v>
      </c>
      <c r="O29" s="156">
        <v>3020.6</v>
      </c>
      <c r="P29" s="29">
        <f t="shared" si="3"/>
        <v>9061.7999999999993</v>
      </c>
      <c r="Q29" s="156">
        <v>3020.6</v>
      </c>
      <c r="R29" s="156">
        <v>2265.4299999999998</v>
      </c>
      <c r="S29" s="156">
        <v>755.14</v>
      </c>
      <c r="T29" s="29">
        <f t="shared" si="4"/>
        <v>6041.17</v>
      </c>
      <c r="U29" s="29">
        <f t="shared" si="5"/>
        <v>15102.97</v>
      </c>
      <c r="V29" s="29">
        <f t="shared" si="6"/>
        <v>34074.58</v>
      </c>
      <c r="W29" s="74"/>
      <c r="X29" s="74"/>
    </row>
    <row r="30" spans="1:24" s="30" customFormat="1" ht="14.25">
      <c r="A30" s="28">
        <v>21</v>
      </c>
      <c r="B30" s="148" t="s">
        <v>42</v>
      </c>
      <c r="C30" s="147" t="s">
        <v>43</v>
      </c>
      <c r="D30" s="167">
        <v>3180</v>
      </c>
      <c r="E30" s="167">
        <v>3060</v>
      </c>
      <c r="F30" s="167">
        <v>3180</v>
      </c>
      <c r="G30" s="29">
        <f t="shared" si="0"/>
        <v>9420</v>
      </c>
      <c r="H30" s="167">
        <v>2580</v>
      </c>
      <c r="I30" s="167">
        <v>3300</v>
      </c>
      <c r="J30" s="167">
        <v>3395.23</v>
      </c>
      <c r="K30" s="29">
        <f t="shared" si="1"/>
        <v>9275.23</v>
      </c>
      <c r="L30" s="29">
        <f t="shared" si="2"/>
        <v>18695.23</v>
      </c>
      <c r="M30" s="29">
        <v>3905.07</v>
      </c>
      <c r="N30" s="29">
        <v>3905.07</v>
      </c>
      <c r="O30" s="156">
        <v>3905.07</v>
      </c>
      <c r="P30" s="29">
        <f t="shared" si="3"/>
        <v>11715.210000000001</v>
      </c>
      <c r="Q30" s="156">
        <v>3905.07</v>
      </c>
      <c r="R30" s="156">
        <v>2928.78</v>
      </c>
      <c r="S30" s="156">
        <v>976.26</v>
      </c>
      <c r="T30" s="29">
        <f t="shared" si="4"/>
        <v>7810.1100000000006</v>
      </c>
      <c r="U30" s="29">
        <f t="shared" si="5"/>
        <v>19525.32</v>
      </c>
      <c r="V30" s="29">
        <f t="shared" si="6"/>
        <v>38220.550000000003</v>
      </c>
      <c r="W30" s="74"/>
      <c r="X30" s="74"/>
    </row>
    <row r="31" spans="1:24" s="30" customFormat="1" ht="14.25">
      <c r="A31" s="28">
        <v>22</v>
      </c>
      <c r="B31" s="148" t="s">
        <v>44</v>
      </c>
      <c r="C31" s="147" t="s">
        <v>45</v>
      </c>
      <c r="D31" s="167">
        <v>1200</v>
      </c>
      <c r="E31" s="167">
        <v>600</v>
      </c>
      <c r="F31" s="167">
        <v>1200</v>
      </c>
      <c r="G31" s="29">
        <f t="shared" si="0"/>
        <v>3000</v>
      </c>
      <c r="H31" s="167">
        <v>600</v>
      </c>
      <c r="I31" s="167">
        <v>1200</v>
      </c>
      <c r="J31" s="167">
        <v>3679.37</v>
      </c>
      <c r="K31" s="29">
        <f t="shared" si="1"/>
        <v>5479.37</v>
      </c>
      <c r="L31" s="29">
        <f t="shared" si="2"/>
        <v>8479.369999999999</v>
      </c>
      <c r="M31" s="29">
        <v>4193.1899999999996</v>
      </c>
      <c r="N31" s="29">
        <v>4193.1899999999996</v>
      </c>
      <c r="O31" s="156">
        <v>4193.1899999999996</v>
      </c>
      <c r="P31" s="29">
        <f t="shared" si="3"/>
        <v>12579.57</v>
      </c>
      <c r="Q31" s="156">
        <v>4193.1899999999996</v>
      </c>
      <c r="R31" s="156">
        <v>3144.87</v>
      </c>
      <c r="S31" s="156">
        <v>1048.29</v>
      </c>
      <c r="T31" s="29">
        <f t="shared" si="4"/>
        <v>8386.3499999999985</v>
      </c>
      <c r="U31" s="29">
        <f t="shared" si="5"/>
        <v>20965.919999999998</v>
      </c>
      <c r="V31" s="29">
        <f t="shared" si="6"/>
        <v>29445.289999999997</v>
      </c>
      <c r="W31" s="74"/>
      <c r="X31" s="74"/>
    </row>
    <row r="32" spans="1:24" s="30" customFormat="1" ht="28.5">
      <c r="A32" s="28">
        <v>23</v>
      </c>
      <c r="B32" s="148" t="s">
        <v>46</v>
      </c>
      <c r="C32" s="147" t="s">
        <v>47</v>
      </c>
      <c r="D32" s="167">
        <v>1680</v>
      </c>
      <c r="E32" s="167">
        <v>2400</v>
      </c>
      <c r="F32" s="167">
        <v>2280</v>
      </c>
      <c r="G32" s="29">
        <f t="shared" si="0"/>
        <v>6360</v>
      </c>
      <c r="H32" s="167">
        <v>2400</v>
      </c>
      <c r="I32" s="167">
        <v>2040</v>
      </c>
      <c r="J32" s="167">
        <v>3749.72</v>
      </c>
      <c r="K32" s="29">
        <f t="shared" si="1"/>
        <v>8189.7199999999993</v>
      </c>
      <c r="L32" s="29">
        <f t="shared" si="2"/>
        <v>14549.72</v>
      </c>
      <c r="M32" s="29">
        <v>4096.7</v>
      </c>
      <c r="N32" s="29">
        <v>4096.7</v>
      </c>
      <c r="O32" s="156">
        <v>4096.7</v>
      </c>
      <c r="P32" s="29">
        <f t="shared" si="3"/>
        <v>12290.099999999999</v>
      </c>
      <c r="Q32" s="156">
        <v>4096.7</v>
      </c>
      <c r="R32" s="156">
        <v>3072.5</v>
      </c>
      <c r="S32" s="156">
        <v>1024.17</v>
      </c>
      <c r="T32" s="29">
        <f t="shared" si="4"/>
        <v>8193.369999999999</v>
      </c>
      <c r="U32" s="29">
        <f t="shared" si="5"/>
        <v>20483.469999999998</v>
      </c>
      <c r="V32" s="29">
        <f t="shared" si="6"/>
        <v>35033.189999999995</v>
      </c>
      <c r="W32" s="74"/>
      <c r="X32" s="74"/>
    </row>
    <row r="33" spans="1:24" s="30" customFormat="1" ht="14.25">
      <c r="A33" s="28">
        <v>24</v>
      </c>
      <c r="B33" s="146" t="s">
        <v>86</v>
      </c>
      <c r="C33" s="147" t="s">
        <v>87</v>
      </c>
      <c r="D33" s="29">
        <v>0</v>
      </c>
      <c r="E33" s="29">
        <v>0</v>
      </c>
      <c r="F33" s="29">
        <v>0</v>
      </c>
      <c r="G33" s="29">
        <f t="shared" si="0"/>
        <v>0</v>
      </c>
      <c r="H33" s="29">
        <v>0</v>
      </c>
      <c r="I33" s="29">
        <v>0</v>
      </c>
      <c r="J33" s="29">
        <v>0</v>
      </c>
      <c r="K33" s="29">
        <f t="shared" si="1"/>
        <v>0</v>
      </c>
      <c r="L33" s="29">
        <f t="shared" si="2"/>
        <v>0</v>
      </c>
      <c r="M33" s="29">
        <v>3771.06</v>
      </c>
      <c r="N33" s="29">
        <v>3771.06</v>
      </c>
      <c r="O33" s="155">
        <v>3771.06</v>
      </c>
      <c r="P33" s="29">
        <f t="shared" si="3"/>
        <v>11313.18</v>
      </c>
      <c r="Q33" s="155">
        <v>3771.06</v>
      </c>
      <c r="R33" s="155">
        <v>2828.27</v>
      </c>
      <c r="S33" s="155">
        <v>942.76</v>
      </c>
      <c r="T33" s="29">
        <f t="shared" si="4"/>
        <v>7542.09</v>
      </c>
      <c r="U33" s="29">
        <f t="shared" si="5"/>
        <v>18855.27</v>
      </c>
      <c r="V33" s="29">
        <f t="shared" si="6"/>
        <v>18855.27</v>
      </c>
      <c r="W33" s="74"/>
      <c r="X33" s="74"/>
    </row>
    <row r="34" spans="1:24" s="30" customFormat="1" ht="14.25">
      <c r="A34" s="28">
        <v>25</v>
      </c>
      <c r="B34" s="148" t="s">
        <v>88</v>
      </c>
      <c r="C34" s="147" t="s">
        <v>89</v>
      </c>
      <c r="D34" s="29">
        <v>0</v>
      </c>
      <c r="E34" s="29">
        <v>0</v>
      </c>
      <c r="F34" s="29">
        <v>0</v>
      </c>
      <c r="G34" s="29">
        <f t="shared" si="0"/>
        <v>0</v>
      </c>
      <c r="H34" s="29">
        <v>0</v>
      </c>
      <c r="I34" s="29">
        <v>0</v>
      </c>
      <c r="J34" s="29">
        <v>0</v>
      </c>
      <c r="K34" s="29">
        <f t="shared" si="1"/>
        <v>0</v>
      </c>
      <c r="L34" s="29">
        <f t="shared" si="2"/>
        <v>0</v>
      </c>
      <c r="M34" s="29">
        <v>3675.91</v>
      </c>
      <c r="N34" s="29">
        <v>3675.91</v>
      </c>
      <c r="O34" s="155">
        <v>3675.91</v>
      </c>
      <c r="P34" s="29">
        <f t="shared" si="3"/>
        <v>11027.73</v>
      </c>
      <c r="Q34" s="155">
        <v>3675.91</v>
      </c>
      <c r="R34" s="155">
        <v>2756.91</v>
      </c>
      <c r="S34" s="155">
        <v>918.97</v>
      </c>
      <c r="T34" s="29">
        <f t="shared" si="4"/>
        <v>7351.79</v>
      </c>
      <c r="U34" s="29">
        <f t="shared" si="5"/>
        <v>18379.52</v>
      </c>
      <c r="V34" s="29">
        <f t="shared" si="6"/>
        <v>18379.52</v>
      </c>
      <c r="W34" s="74"/>
      <c r="X34" s="74"/>
    </row>
    <row r="35" spans="1:24" ht="75">
      <c r="A35" s="31"/>
      <c r="B35" s="32"/>
      <c r="C35" s="27" t="s">
        <v>152</v>
      </c>
      <c r="D35" s="2">
        <f>SUM(D10:D34)</f>
        <v>57240</v>
      </c>
      <c r="E35" s="2">
        <f t="shared" ref="E35:F35" si="7">SUM(E10:E34)</f>
        <v>70320</v>
      </c>
      <c r="F35" s="2">
        <f t="shared" si="7"/>
        <v>84780</v>
      </c>
      <c r="G35" s="2">
        <f t="shared" ref="G35:V35" si="8">SUM(G10:G34)</f>
        <v>212340</v>
      </c>
      <c r="H35" s="2">
        <f t="shared" si="8"/>
        <v>58380</v>
      </c>
      <c r="I35" s="2">
        <f t="shared" si="8"/>
        <v>78300</v>
      </c>
      <c r="J35" s="2">
        <f t="shared" si="8"/>
        <v>101034.4356</v>
      </c>
      <c r="K35" s="2">
        <f t="shared" si="8"/>
        <v>237714.43559999997</v>
      </c>
      <c r="L35" s="2">
        <f t="shared" si="8"/>
        <v>450054.43559999997</v>
      </c>
      <c r="M35" s="2">
        <f t="shared" si="8"/>
        <v>112060.22000000002</v>
      </c>
      <c r="N35" s="2">
        <f t="shared" si="8"/>
        <v>112271.54000000001</v>
      </c>
      <c r="O35" s="2">
        <f t="shared" si="8"/>
        <v>112271.55000000002</v>
      </c>
      <c r="P35" s="2">
        <f t="shared" si="8"/>
        <v>336603.30999999994</v>
      </c>
      <c r="Q35" s="2">
        <f t="shared" si="8"/>
        <v>112060.22000000002</v>
      </c>
      <c r="R35" s="128">
        <f t="shared" si="8"/>
        <v>84248.13</v>
      </c>
      <c r="S35" s="128">
        <f t="shared" si="8"/>
        <v>28082.710000000003</v>
      </c>
      <c r="T35" s="2">
        <f t="shared" si="8"/>
        <v>224391.06000000003</v>
      </c>
      <c r="U35" s="2">
        <f t="shared" si="8"/>
        <v>560994.36999999988</v>
      </c>
      <c r="V35" s="2">
        <f t="shared" si="8"/>
        <v>1011048.8056</v>
      </c>
    </row>
    <row r="36" spans="1:24">
      <c r="B36" s="1"/>
      <c r="C36" s="1"/>
    </row>
    <row r="37" spans="1:24">
      <c r="A37" s="33"/>
      <c r="B37" s="33"/>
      <c r="C37" s="33"/>
      <c r="K37" s="33"/>
      <c r="L37" s="33"/>
      <c r="U37" s="33"/>
      <c r="V37" s="33"/>
    </row>
    <row r="38" spans="1:24" s="33" customFormat="1" ht="42.75">
      <c r="B38" s="165" t="s">
        <v>15</v>
      </c>
      <c r="C38" s="166" t="s">
        <v>151</v>
      </c>
      <c r="D38" s="1"/>
      <c r="E38" s="1"/>
      <c r="F38" s="1"/>
      <c r="G38" s="1"/>
      <c r="H38" s="30"/>
      <c r="R38" s="129"/>
      <c r="S38" s="129"/>
      <c r="W38" s="106"/>
      <c r="X38" s="106"/>
    </row>
    <row r="39" spans="1:24" s="33" customFormat="1">
      <c r="D39" s="1"/>
      <c r="E39" s="1"/>
      <c r="F39" s="1"/>
      <c r="G39" s="1"/>
      <c r="H39" s="30"/>
      <c r="R39" s="129"/>
      <c r="S39" s="129"/>
      <c r="W39" s="106"/>
      <c r="X39" s="106"/>
    </row>
    <row r="40" spans="1:24" s="34" customFormat="1" ht="15">
      <c r="A40" s="1"/>
      <c r="B40" s="1"/>
      <c r="C40" s="1"/>
      <c r="D40" s="33"/>
      <c r="E40" s="33"/>
      <c r="F40" s="33"/>
      <c r="G40" s="33"/>
      <c r="H40" s="33"/>
      <c r="K40" s="30"/>
      <c r="L40" s="30"/>
      <c r="R40" s="130"/>
      <c r="S40" s="130"/>
      <c r="U40" s="30"/>
      <c r="V40" s="30"/>
      <c r="W40" s="107"/>
      <c r="X40" s="107"/>
    </row>
    <row r="41" spans="1:24" s="33" customFormat="1">
      <c r="A41" s="1"/>
      <c r="B41" s="1"/>
      <c r="C41" s="1"/>
      <c r="K41" s="30"/>
      <c r="L41" s="30"/>
      <c r="R41" s="129"/>
      <c r="S41" s="129"/>
      <c r="U41" s="30"/>
      <c r="V41" s="30"/>
      <c r="W41" s="106"/>
      <c r="X41" s="106"/>
    </row>
    <row r="42" spans="1:24" s="25" customFormat="1">
      <c r="A42" s="1"/>
      <c r="B42" s="1"/>
      <c r="C42" s="1"/>
      <c r="D42" s="33"/>
      <c r="E42" s="33"/>
      <c r="F42" s="33"/>
      <c r="G42" s="33"/>
      <c r="H42" s="33"/>
      <c r="K42" s="30"/>
      <c r="L42" s="30"/>
      <c r="R42" s="129"/>
      <c r="S42" s="129"/>
      <c r="U42" s="30"/>
      <c r="V42" s="30"/>
      <c r="W42" s="108"/>
      <c r="X42" s="108"/>
    </row>
    <row r="43" spans="1:24" s="21" customFormat="1" ht="15">
      <c r="A43" s="1"/>
      <c r="B43" s="1"/>
      <c r="C43" s="1"/>
      <c r="D43" s="1"/>
      <c r="E43" s="1"/>
      <c r="F43" s="1"/>
      <c r="G43" s="1"/>
      <c r="H43" s="34"/>
      <c r="K43" s="30"/>
      <c r="L43" s="30"/>
      <c r="R43" s="131"/>
      <c r="S43" s="131"/>
      <c r="U43" s="30"/>
      <c r="V43" s="30"/>
      <c r="W43" s="109"/>
      <c r="X43" s="109"/>
    </row>
    <row r="44" spans="1:24">
      <c r="B44" s="1"/>
      <c r="C44" s="1"/>
      <c r="H44" s="33"/>
    </row>
    <row r="45" spans="1:24">
      <c r="H45" s="25"/>
    </row>
    <row r="46" spans="1:24">
      <c r="H46" s="21"/>
    </row>
    <row r="47" spans="1:24" ht="15">
      <c r="C47" s="35"/>
    </row>
    <row r="48" spans="1:24">
      <c r="H48" s="111"/>
    </row>
  </sheetData>
  <mergeCells count="3">
    <mergeCell ref="A2:V2"/>
    <mergeCell ref="A3:V3"/>
    <mergeCell ref="A4:V4"/>
  </mergeCells>
  <pageMargins left="0.7" right="0.7" top="0.75" bottom="0.75" header="0.3" footer="0.3"/>
  <pageSetup paperSize="9" scale="6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ECOMF PCTJ</vt:lpstr>
      <vt:lpstr>val max ctrc</vt:lpstr>
      <vt:lpstr>alocare cf pctje</vt:lpstr>
      <vt:lpstr>ALOCARE IUL-DEC2023 CF.ANEXA18</vt:lpstr>
      <vt:lpstr>TOTAL ECOMF SITE</vt:lpstr>
      <vt:lpstr>PONDERE IULIE-DEC 2023</vt:lpstr>
      <vt:lpstr>TOTAL ECOMF</vt:lpstr>
      <vt:lpstr>'TOTAL ECOMF'!Print_Titles</vt:lpstr>
      <vt:lpstr>'TOTAL ECOMF SITE'!Print_Titles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2023-06-28T15:09:01Z</cp:lastPrinted>
  <dcterms:created xsi:type="dcterms:W3CDTF">2019-09-26T10:40:28Z</dcterms:created>
  <dcterms:modified xsi:type="dcterms:W3CDTF">2023-06-30T10:07:12Z</dcterms:modified>
</cp:coreProperties>
</file>